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95" yWindow="65431" windowWidth="4725" windowHeight="6315" activeTab="2"/>
  </bookViews>
  <sheets>
    <sheet name="TABLE 1 -  HMO" sheetId="1" r:id="rId1"/>
    <sheet name="TABLE 2 - PCCM" sheetId="2" r:id="rId2"/>
    <sheet name="TABLE 3 - &gt;10% Disparities" sheetId="3" r:id="rId3"/>
  </sheets>
  <definedNames>
    <definedName name="_xlnm.Print_Area" localSheetId="0">'TABLE 1 -  HMO'!$A$1:$F$62</definedName>
    <definedName name="_xlnm.Print_Area" localSheetId="1">'TABLE 2 - PCCM'!$A$1:$F$62</definedName>
    <definedName name="_xlnm.Print_Area" localSheetId="2">'TABLE 3 - &gt;10% Disparities'!$A$1:$G$33</definedName>
  </definedNames>
  <calcPr fullCalcOnLoad="1"/>
</workbook>
</file>

<file path=xl/sharedStrings.xml><?xml version="1.0" encoding="utf-8"?>
<sst xmlns="http://schemas.openxmlformats.org/spreadsheetml/2006/main" count="191" uniqueCount="88">
  <si>
    <t>CMS</t>
  </si>
  <si>
    <t>MSIS</t>
  </si>
  <si>
    <t>Alabama</t>
  </si>
  <si>
    <t>Alaska</t>
  </si>
  <si>
    <t xml:space="preserve">Arizona </t>
  </si>
  <si>
    <t>Arkansas</t>
  </si>
  <si>
    <t>California</t>
  </si>
  <si>
    <t>Colorado</t>
  </si>
  <si>
    <t>Connecticut</t>
  </si>
  <si>
    <t>Delaware</t>
  </si>
  <si>
    <t>District of Columbia</t>
  </si>
  <si>
    <t>Florida</t>
  </si>
  <si>
    <t>Idaho</t>
  </si>
  <si>
    <t>Illinois</t>
  </si>
  <si>
    <t>Iowa</t>
  </si>
  <si>
    <t>Kansas</t>
  </si>
  <si>
    <t>Kentucky</t>
  </si>
  <si>
    <t>Maryland</t>
  </si>
  <si>
    <t xml:space="preserve">Massachusetts </t>
  </si>
  <si>
    <t>Michigan</t>
  </si>
  <si>
    <t>Minnesota</t>
  </si>
  <si>
    <t>Mississippi</t>
  </si>
  <si>
    <t xml:space="preserve">Missouri </t>
  </si>
  <si>
    <t xml:space="preserve">Montana </t>
  </si>
  <si>
    <t>New Hampshire</t>
  </si>
  <si>
    <t>New Mexico</t>
  </si>
  <si>
    <t>North Carolina</t>
  </si>
  <si>
    <t>North Dakota</t>
  </si>
  <si>
    <t>Oklahoma</t>
  </si>
  <si>
    <t>Oregon</t>
  </si>
  <si>
    <t>Rhode Island</t>
  </si>
  <si>
    <t>South Carolina</t>
  </si>
  <si>
    <t>South Dakota</t>
  </si>
  <si>
    <t>Tennessee</t>
  </si>
  <si>
    <t>Texas</t>
  </si>
  <si>
    <t>Utah</t>
  </si>
  <si>
    <t>Virginia</t>
  </si>
  <si>
    <t>Washington</t>
  </si>
  <si>
    <t>West Virginia</t>
  </si>
  <si>
    <t>Wyoming</t>
  </si>
  <si>
    <t>TOTAL</t>
  </si>
  <si>
    <t>TABLE 1</t>
  </si>
  <si>
    <t>TABLE 2</t>
  </si>
  <si>
    <t>TABLE 3</t>
  </si>
  <si>
    <t>Differences Between Sources</t>
  </si>
  <si>
    <t>Number of Enrollees</t>
  </si>
  <si>
    <t>Vermont</t>
  </si>
  <si>
    <t xml:space="preserve">Nebraska </t>
  </si>
  <si>
    <t>Pennsylvania</t>
  </si>
  <si>
    <r>
      <t>Wisconsin</t>
    </r>
  </si>
  <si>
    <t>COMPARISON OF ENROLLMENT IN COMPREHENSIVE MEDICAID MANAGED CARE PROGRAMS USING NASHP, CMS AND MSIS DATA SOURCES FOR JUNE, 1999</t>
  </si>
  <si>
    <t>COMPARISON OF ENROLLMENT IN PCCM MEDICAID MANAGED CARE PROGRAMS USING CMS AND MSIS DATA SOURCES FOR JUNE, 1999</t>
  </si>
  <si>
    <t>Ohio</t>
  </si>
  <si>
    <t>New York</t>
  </si>
  <si>
    <t>New Jersey</t>
  </si>
  <si>
    <t>Nevada</t>
  </si>
  <si>
    <t>Maine</t>
  </si>
  <si>
    <t>Louisiana</t>
  </si>
  <si>
    <t>Indiana</t>
  </si>
  <si>
    <t>Hawaii</t>
  </si>
  <si>
    <t>Georgia</t>
  </si>
  <si>
    <t xml:space="preserve">Although disparities exist between MSIS Medicaid managed care counts (for HMOs and PCCMs) and other sources, Alabama officials assert that the MSIS counts are more accurate.  </t>
  </si>
  <si>
    <t xml:space="preserve">Managed care enrollment was undercounted for Arkansas in MSIS 1999.  Arkansas only reported PCCM enrollment for ARKids, a subset of PCCM enrollees.  In addition, the state was not reporting any PHP enrollment.  CMS managed care data indicated that 232,122 persons were enrolled in PHP plans in June, 1999.  </t>
  </si>
  <si>
    <t xml:space="preserve">CMS and MSIS managed care data for 1999 are not consistent.  The MSIS data show about 20,000 persons in June, 1999 enrolled in a comprehensive HMO (the Grady HealthCare, Inc.), while CMS data counted the Grady enrollees under the PHP grouping.  In addition, the CMS managed care report included about 2000 individuals in a Mental Health BHP that was not reported in MSIS because it is a 1915c waiver program. </t>
  </si>
  <si>
    <t xml:space="preserve">MSIS managed care data showed lower enrollment in Medicaid HMOs than the CMS managed care report; however, Hawaii officials assert that the MSIS numbers are accurate.  </t>
  </si>
  <si>
    <t xml:space="preserve">CMS and MSIS show somewhat different counts for HMO and PCCM enrollment in June, 1999, but information is not available on which numbers are more reliable.  The “other” managed care plan type in Kentucky was a special capitation plan for transportation benefits; this transportation plan type was not reported in CMS data.  </t>
  </si>
  <si>
    <t xml:space="preserve">Managed care in Louisiana was undercounted in 1999 MSIS.  Louisiana did not identify any PCCM enrollees in MSIS data in 1999; however, the state has indicated that about 44,000 Medicaid enrollees participated in a hybrid PCCM plan each month, as reported in the CMS managed care data.  </t>
  </si>
  <si>
    <t xml:space="preserve">CMS and MSIS show somewhat different counts for HMO and PCCM enrollment in June, 1999, but information is not available on which numbers are more reliable.  </t>
  </si>
  <si>
    <t xml:space="preserve">New York’s managed care data in MSIS may not be reliable for the first part of 1999.  From March to April, HMO enrollment decreased by over one-third, and PCCM enrollment decreased by over half.  In addition, the MSIS enrollment numbers for BHPs and PCCMs were not consistent with other CMS data on managed care enrollment for June, 1999. </t>
  </si>
  <si>
    <t xml:space="preserve">The “other” managed care plan type in Oklahoma is a hybrid PCCM in which the capitation fee to physicians also covers a limited number of common office procedures and lab work.  Enrollment in this plan is reported as a PCCM in the CMS managed care reports. </t>
  </si>
  <si>
    <t xml:space="preserve">Some disparity exists between the June 1999 CMS and MSIS managed care enrollment numbers for HMOs and PCCMs.  It appears as if there was an error in the data reported to CMS.  The MSIS numbers are consistent with data from the state's website in FY99.  </t>
  </si>
  <si>
    <t xml:space="preserve">Managed care enrollment may be underreported in MSIS 1999, since Pennsylvania failed to report any PCCM enrollment.  According to CMS managed care reports, about 154,000 persons were enrolled in Medicaid PCCM plans in June, 1999.  </t>
  </si>
  <si>
    <t xml:space="preserve">CMS and MSIS managed care data are consistent with regard to PCCM enrollment in June, 1999, but MSIS shows more enrollees in HMOs than CMS.  Information is not available on which source is more reliable with regard to HMO enrollment.  </t>
  </si>
  <si>
    <t xml:space="preserve">CMS and MSIS managed care data are consistent with regard to PCCM enrollment in June, 1999, but CMS shows more enrollees in HMOs than MSIS.  Information is not available on which source is more reliable with regard to HMO enrollment.  </t>
  </si>
  <si>
    <t>PCCM</t>
  </si>
  <si>
    <t>HMO</t>
  </si>
  <si>
    <t>Explanations for Disparities between Data Sources</t>
  </si>
  <si>
    <t>State</t>
  </si>
  <si>
    <t>Plan Type</t>
  </si>
  <si>
    <t xml:space="preserve">Missouri undercounted managed care enrollment until October 1999 in MSIS.  The CMS data for June, 1999 on HMO enrollment are more reliable than the MSIS data.  </t>
  </si>
  <si>
    <r>
      <t>Percent Differences Between Sources</t>
    </r>
    <r>
      <rPr>
        <b/>
        <vertAlign val="superscript"/>
        <sz val="10"/>
        <rFont val="Times New Roman"/>
        <family val="1"/>
      </rPr>
      <t>1</t>
    </r>
  </si>
  <si>
    <t>1.  The percent difference between MSIS and CMS is calculated with the following equation: [(CMS/MSIS) -1]*(100%)</t>
  </si>
  <si>
    <t xml:space="preserve">CMS and MSIS data in 1999 differed with regard to how a small group of enrollees (&lt;30,000/month) in hybrid PCCM plans and pilot managed care programs were reported.  In CMS data, all of these enrollees were reported as enrolled in PCCMs.  In MSIS, most (but not all) of the enrollees in hybrid PCCM plans and pilot managed care plans were reported into the “other” managed care plan type.  However, a small subset of these enrollees were mistakenly reported into the PCCM plan type in MSIS.  Another way in which California MSIS data differ from the CMS managed care data is that considerably more enrollees are reported for dental managed care enrollment in MSIS than the CMS report.  </t>
  </si>
  <si>
    <t>EXPLANATIONS FOR ENROLLMENT DISPARITIES (GREATER THAN +/- 10%) IN COMPREHENSIVE AND PCCM MEDICAID MANAGED CARE PROGRAMS REPORTED IN MSIS AND CMS DATA SETS FOR JUNE, 1999</t>
  </si>
  <si>
    <t xml:space="preserve">Kansas may have overreported managed care enrollment in 1999 MSIS.  Both the HMO and PCCM enrollment numbers are about 26 percent greater than the comparable counts in the CMS managed care reports.  Kansas officials are unable to explain why the difference occurred. </t>
  </si>
  <si>
    <t xml:space="preserve">Managed care HMO enrollment may be underreported in MSIS 1999, since the MSIS HMO enrollment numbers are less than half the level reported to CMS in Medicaid managed care reports for June, 1999.  Enrollment in the Tufts Health Plan was reported in CMS data, but not MSIS.  </t>
  </si>
  <si>
    <t xml:space="preserve">Some inconsistencies in the MSIS and CMS managed care counts for PCCM, BHP and other managed care enrollment for June, 1999 may have occurred because of differences in how the groups were reported.  </t>
  </si>
  <si>
    <t xml:space="preserve">Effective 7/99, North Carolina terminated its 1915b Carolina Alternatives HMO contract, reported into the other managed care plan type in MSIS.  This plan was reported in CMS managed care data as a PHP.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</si>
</sst>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Times New Roman"/>
      <family val="1"/>
    </font>
    <font>
      <b/>
      <sz val="10"/>
      <name val="Times New Roman"/>
      <family val="1"/>
    </font>
    <font>
      <vertAlign val="superscript"/>
      <sz val="10"/>
      <name val="Arial"/>
      <family val="2"/>
    </font>
    <font>
      <b/>
      <vertAlign val="superscript"/>
      <sz val="10"/>
      <name val="Times New Roman"/>
      <family val="1"/>
    </font>
  </fonts>
  <fills count="2">
    <fill>
      <patternFill/>
    </fill>
    <fill>
      <patternFill patternType="gray125"/>
    </fill>
  </fills>
  <borders count="41">
    <border>
      <left/>
      <right/>
      <top/>
      <bottom/>
      <diagonal/>
    </border>
    <border>
      <left>
        <color indexed="63"/>
      </left>
      <right style="thin"/>
      <top style="medium"/>
      <bottom style="hair"/>
    </border>
    <border>
      <left>
        <color indexed="63"/>
      </left>
      <right style="thin"/>
      <top style="hair"/>
      <bottom style="hair"/>
    </border>
    <border>
      <left>
        <color indexed="63"/>
      </left>
      <right style="thin"/>
      <top style="hair"/>
      <bottom style="double"/>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medium"/>
    </border>
    <border>
      <left>
        <color indexed="63"/>
      </left>
      <right style="thin"/>
      <top style="double"/>
      <bottom>
        <color indexed="63"/>
      </bottom>
    </border>
    <border>
      <left>
        <color indexed="63"/>
      </left>
      <right style="thin"/>
      <top>
        <color indexed="63"/>
      </top>
      <bottom style="thin"/>
    </border>
    <border>
      <left style="thin"/>
      <right>
        <color indexed="63"/>
      </right>
      <top style="hair"/>
      <bottom style="thin"/>
    </border>
    <border>
      <left style="thin"/>
      <right>
        <color indexed="63"/>
      </right>
      <top>
        <color indexed="63"/>
      </top>
      <bottom style="hair"/>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hair"/>
    </border>
    <border>
      <left style="thin"/>
      <right>
        <color indexed="63"/>
      </right>
      <top style="hair"/>
      <bottom style="double"/>
    </border>
    <border>
      <left style="thin"/>
      <right>
        <color indexed="63"/>
      </right>
      <top style="double"/>
      <bottom>
        <color indexed="63"/>
      </bottom>
    </border>
    <border>
      <left style="thin"/>
      <right>
        <color indexed="63"/>
      </right>
      <top>
        <color indexed="63"/>
      </top>
      <bottom style="thin"/>
    </border>
    <border>
      <left style="thin"/>
      <right style="thin"/>
      <top style="medium"/>
      <bottom style="hair"/>
    </border>
    <border>
      <left style="thin"/>
      <right style="thin"/>
      <top style="hair"/>
      <bottom style="hair"/>
    </border>
    <border>
      <left style="thin"/>
      <right style="thin"/>
      <top style="hair"/>
      <bottom style="double"/>
    </border>
    <border>
      <left style="thin"/>
      <right style="thin"/>
      <top style="double"/>
      <bottom>
        <color indexed="63"/>
      </bottom>
    </border>
    <border>
      <left style="thin"/>
      <right style="thin"/>
      <top>
        <color indexed="63"/>
      </top>
      <bottom style="thin"/>
    </border>
    <border>
      <left style="thin"/>
      <right>
        <color indexed="63"/>
      </right>
      <top>
        <color indexed="63"/>
      </top>
      <bottom style="double"/>
    </border>
    <border>
      <left style="thin"/>
      <right style="thin"/>
      <top style="hair"/>
      <bottom style="thin"/>
    </border>
    <border>
      <left style="thin"/>
      <right style="thin"/>
      <top style="thin"/>
      <bottom>
        <color indexed="63"/>
      </bottom>
    </border>
    <border>
      <left>
        <color indexed="63"/>
      </left>
      <right style="thin"/>
      <top style="hair"/>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thin"/>
      <top>
        <color indexed="63"/>
      </top>
      <bottom>
        <color indexed="63"/>
      </bottom>
    </border>
    <border>
      <left style="thin"/>
      <right style="thin"/>
      <top style="hair"/>
      <bottom>
        <color indexed="63"/>
      </bottom>
    </border>
    <border>
      <left>
        <color indexed="63"/>
      </left>
      <right style="thin"/>
      <top style="thin"/>
      <bottom>
        <color indexed="63"/>
      </botto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3" fontId="1" fillId="0" borderId="1" xfId="0" applyNumberFormat="1" applyFont="1" applyBorder="1" applyAlignment="1">
      <alignment horizontal="right"/>
    </xf>
    <xf numFmtId="3" fontId="1" fillId="0" borderId="2" xfId="0" applyNumberFormat="1" applyFont="1" applyBorder="1" applyAlignment="1">
      <alignment horizontal="right"/>
    </xf>
    <xf numFmtId="3" fontId="1" fillId="0" borderId="3" xfId="0" applyNumberFormat="1" applyFont="1" applyBorder="1" applyAlignment="1">
      <alignment horizontal="right"/>
    </xf>
    <xf numFmtId="0" fontId="2" fillId="0" borderId="0" xfId="0" applyFont="1" applyAlignment="1">
      <alignment horizontal="center" wrapText="1"/>
    </xf>
    <xf numFmtId="0" fontId="1" fillId="0" borderId="0" xfId="0" applyFont="1" applyAlignment="1">
      <alignment/>
    </xf>
    <xf numFmtId="2" fontId="1" fillId="0" borderId="0" xfId="0" applyNumberFormat="1" applyFont="1" applyAlignment="1">
      <alignment/>
    </xf>
    <xf numFmtId="0" fontId="1" fillId="0" borderId="0" xfId="0" applyFont="1" applyBorder="1" applyAlignment="1">
      <alignment/>
    </xf>
    <xf numFmtId="0" fontId="1" fillId="0" borderId="4" xfId="0" applyFont="1" applyBorder="1" applyAlignment="1">
      <alignment/>
    </xf>
    <xf numFmtId="0" fontId="2" fillId="0" borderId="4" xfId="0" applyFont="1" applyBorder="1" applyAlignment="1">
      <alignment horizontal="center"/>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2" fillId="0" borderId="4" xfId="0" applyFont="1" applyBorder="1" applyAlignment="1">
      <alignment horizontal="center" wrapText="1"/>
    </xf>
    <xf numFmtId="2" fontId="2" fillId="0" borderId="4" xfId="0" applyNumberFormat="1" applyFont="1" applyBorder="1" applyAlignment="1">
      <alignment horizontal="center" wrapText="1"/>
    </xf>
    <xf numFmtId="0" fontId="1" fillId="0" borderId="8" xfId="0" applyFont="1" applyBorder="1" applyAlignment="1">
      <alignment/>
    </xf>
    <xf numFmtId="3" fontId="1" fillId="0" borderId="9" xfId="0" applyNumberFormat="1" applyFont="1" applyBorder="1" applyAlignment="1">
      <alignment horizontal="right"/>
    </xf>
    <xf numFmtId="3" fontId="1" fillId="0" borderId="0" xfId="0" applyNumberFormat="1" applyFont="1" applyFill="1" applyBorder="1" applyAlignment="1">
      <alignment horizontal="right"/>
    </xf>
    <xf numFmtId="3" fontId="1" fillId="0" borderId="10" xfId="0" applyNumberFormat="1" applyFont="1" applyBorder="1" applyAlignment="1">
      <alignment horizontal="right"/>
    </xf>
    <xf numFmtId="3" fontId="1" fillId="0" borderId="0" xfId="0" applyNumberFormat="1" applyFont="1" applyAlignment="1">
      <alignment horizontal="right"/>
    </xf>
    <xf numFmtId="0" fontId="1" fillId="0" borderId="11" xfId="0" applyFont="1" applyBorder="1" applyAlignment="1">
      <alignment/>
    </xf>
    <xf numFmtId="0" fontId="1" fillId="0" borderId="12" xfId="0" applyFont="1" applyBorder="1" applyAlignment="1">
      <alignment/>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xf>
    <xf numFmtId="0" fontId="1" fillId="0" borderId="8" xfId="0" applyFont="1" applyFill="1" applyBorder="1" applyAlignment="1">
      <alignment horizontal="center"/>
    </xf>
    <xf numFmtId="3" fontId="1" fillId="0" borderId="15" xfId="0" applyNumberFormat="1" applyFont="1" applyBorder="1" applyAlignment="1">
      <alignment horizontal="right"/>
    </xf>
    <xf numFmtId="3" fontId="1" fillId="0" borderId="7" xfId="0" applyNumberFormat="1" applyFont="1" applyBorder="1" applyAlignment="1">
      <alignment horizontal="right"/>
    </xf>
    <xf numFmtId="3" fontId="1" fillId="0" borderId="16" xfId="0" applyNumberFormat="1" applyFont="1" applyBorder="1" applyAlignment="1">
      <alignment horizontal="right"/>
    </xf>
    <xf numFmtId="3" fontId="1" fillId="0" borderId="17" xfId="0" applyNumberFormat="1" applyFont="1" applyBorder="1" applyAlignment="1">
      <alignment horizontal="right"/>
    </xf>
    <xf numFmtId="3" fontId="1" fillId="0" borderId="18" xfId="0" applyNumberFormat="1" applyFont="1" applyBorder="1" applyAlignment="1">
      <alignment horizontal="right"/>
    </xf>
    <xf numFmtId="3" fontId="1" fillId="0" borderId="19" xfId="0" applyNumberFormat="1" applyFont="1" applyFill="1" applyBorder="1" applyAlignment="1">
      <alignment horizontal="right"/>
    </xf>
    <xf numFmtId="3" fontId="1" fillId="0" borderId="20" xfId="0" applyNumberFormat="1" applyFont="1" applyFill="1" applyBorder="1" applyAlignment="1">
      <alignment horizontal="right"/>
    </xf>
    <xf numFmtId="3" fontId="1" fillId="0" borderId="21" xfId="0" applyNumberFormat="1" applyFont="1" applyFill="1" applyBorder="1" applyAlignment="1">
      <alignment horizontal="right"/>
    </xf>
    <xf numFmtId="3" fontId="1" fillId="0" borderId="22" xfId="0" applyNumberFormat="1" applyFont="1" applyFill="1" applyBorder="1" applyAlignment="1">
      <alignment horizontal="right"/>
    </xf>
    <xf numFmtId="3" fontId="1" fillId="0" borderId="23" xfId="0" applyNumberFormat="1" applyFont="1" applyFill="1" applyBorder="1" applyAlignment="1">
      <alignment horizontal="right"/>
    </xf>
    <xf numFmtId="3" fontId="1" fillId="0" borderId="19" xfId="0" applyNumberFormat="1" applyFont="1" applyBorder="1" applyAlignment="1">
      <alignment horizontal="right"/>
    </xf>
    <xf numFmtId="3" fontId="1" fillId="0" borderId="20" xfId="0" applyNumberFormat="1" applyFont="1" applyBorder="1" applyAlignment="1">
      <alignment horizontal="right"/>
    </xf>
    <xf numFmtId="3" fontId="1" fillId="0" borderId="21" xfId="0" applyNumberFormat="1" applyFont="1" applyBorder="1" applyAlignment="1">
      <alignment horizontal="right"/>
    </xf>
    <xf numFmtId="3" fontId="1" fillId="0" borderId="22" xfId="0" applyNumberFormat="1" applyFont="1" applyBorder="1" applyAlignment="1">
      <alignment horizontal="right"/>
    </xf>
    <xf numFmtId="3" fontId="1" fillId="0" borderId="23" xfId="0" applyNumberFormat="1" applyFont="1" applyBorder="1" applyAlignment="1">
      <alignment horizontal="right"/>
    </xf>
    <xf numFmtId="2" fontId="1" fillId="0" borderId="19" xfId="0" applyNumberFormat="1" applyFont="1" applyBorder="1" applyAlignment="1">
      <alignment horizontal="right"/>
    </xf>
    <xf numFmtId="2" fontId="1" fillId="0" borderId="20" xfId="0" applyNumberFormat="1" applyFont="1" applyBorder="1" applyAlignment="1">
      <alignment horizontal="right"/>
    </xf>
    <xf numFmtId="3" fontId="1" fillId="0" borderId="7" xfId="0" applyNumberFormat="1" applyFont="1" applyBorder="1" applyAlignment="1">
      <alignment/>
    </xf>
    <xf numFmtId="0" fontId="1" fillId="0" borderId="24" xfId="0" applyFont="1" applyBorder="1" applyAlignment="1">
      <alignment/>
    </xf>
    <xf numFmtId="0" fontId="1" fillId="0" borderId="18" xfId="0" applyFont="1" applyFill="1" applyBorder="1" applyAlignment="1">
      <alignment/>
    </xf>
    <xf numFmtId="3" fontId="1" fillId="0" borderId="16" xfId="0" applyNumberFormat="1" applyFont="1" applyBorder="1" applyAlignment="1">
      <alignment/>
    </xf>
    <xf numFmtId="3" fontId="1" fillId="0" borderId="25" xfId="0" applyNumberFormat="1" applyFont="1" applyFill="1" applyBorder="1" applyAlignment="1">
      <alignment horizontal="right"/>
    </xf>
    <xf numFmtId="0" fontId="1" fillId="0" borderId="26" xfId="0" applyFont="1" applyBorder="1" applyAlignment="1">
      <alignment horizontal="left"/>
    </xf>
    <xf numFmtId="0" fontId="1" fillId="0" borderId="0" xfId="0" applyFont="1" applyAlignment="1">
      <alignment horizontal="left"/>
    </xf>
    <xf numFmtId="3" fontId="1" fillId="0" borderId="11" xfId="0" applyNumberFormat="1" applyFont="1" applyBorder="1" applyAlignment="1">
      <alignment/>
    </xf>
    <xf numFmtId="3" fontId="1" fillId="0" borderId="27" xfId="0" applyNumberFormat="1" applyFont="1" applyBorder="1" applyAlignment="1">
      <alignment horizontal="right"/>
    </xf>
    <xf numFmtId="0" fontId="1" fillId="0" borderId="28" xfId="0" applyFont="1" applyBorder="1" applyAlignment="1">
      <alignment horizontal="left"/>
    </xf>
    <xf numFmtId="0" fontId="1" fillId="0" borderId="28" xfId="0" applyFont="1" applyBorder="1" applyAlignment="1">
      <alignment/>
    </xf>
    <xf numFmtId="3" fontId="1" fillId="0" borderId="28" xfId="0" applyNumberFormat="1" applyFont="1" applyBorder="1" applyAlignment="1">
      <alignment horizontal="right"/>
    </xf>
    <xf numFmtId="3" fontId="1" fillId="0" borderId="29" xfId="0" applyNumberFormat="1" applyFont="1" applyBorder="1" applyAlignment="1">
      <alignment horizontal="right"/>
    </xf>
    <xf numFmtId="3" fontId="1" fillId="0" borderId="30" xfId="0" applyNumberFormat="1" applyFont="1" applyFill="1" applyBorder="1" applyAlignment="1">
      <alignment horizontal="right"/>
    </xf>
    <xf numFmtId="2" fontId="1" fillId="0" borderId="30" xfId="0" applyNumberFormat="1" applyFont="1" applyBorder="1" applyAlignment="1">
      <alignment horizontal="right"/>
    </xf>
    <xf numFmtId="2" fontId="1" fillId="0" borderId="30" xfId="0" applyNumberFormat="1" applyFont="1" applyBorder="1" applyAlignment="1">
      <alignment wrapText="1"/>
    </xf>
    <xf numFmtId="0" fontId="1" fillId="0" borderId="31" xfId="0" applyFont="1" applyBorder="1" applyAlignment="1">
      <alignment horizontal="left"/>
    </xf>
    <xf numFmtId="0" fontId="1" fillId="0" borderId="31" xfId="0" applyFont="1" applyBorder="1" applyAlignment="1">
      <alignment/>
    </xf>
    <xf numFmtId="3" fontId="1" fillId="0" borderId="31" xfId="0" applyNumberFormat="1" applyFont="1" applyBorder="1" applyAlignment="1">
      <alignment horizontal="right"/>
    </xf>
    <xf numFmtId="3" fontId="1" fillId="0" borderId="32" xfId="0" applyNumberFormat="1" applyFont="1" applyBorder="1" applyAlignment="1">
      <alignment horizontal="right"/>
    </xf>
    <xf numFmtId="3" fontId="1" fillId="0" borderId="33" xfId="0" applyNumberFormat="1" applyFont="1" applyFill="1" applyBorder="1" applyAlignment="1">
      <alignment horizontal="right"/>
    </xf>
    <xf numFmtId="2" fontId="1" fillId="0" borderId="33" xfId="0" applyNumberFormat="1" applyFont="1" applyBorder="1" applyAlignment="1">
      <alignment horizontal="right"/>
    </xf>
    <xf numFmtId="2" fontId="1" fillId="0" borderId="33" xfId="0" applyNumberFormat="1" applyFont="1" applyBorder="1" applyAlignment="1">
      <alignment wrapText="1"/>
    </xf>
    <xf numFmtId="0" fontId="1" fillId="0" borderId="34" xfId="0" applyFont="1" applyBorder="1" applyAlignment="1">
      <alignment/>
    </xf>
    <xf numFmtId="3" fontId="1" fillId="0" borderId="34" xfId="0" applyNumberFormat="1" applyFont="1" applyBorder="1" applyAlignment="1">
      <alignment horizontal="right"/>
    </xf>
    <xf numFmtId="3" fontId="1" fillId="0" borderId="35" xfId="0" applyNumberFormat="1" applyFont="1" applyBorder="1" applyAlignment="1">
      <alignment horizontal="right"/>
    </xf>
    <xf numFmtId="3" fontId="1" fillId="0" borderId="36" xfId="0" applyNumberFormat="1" applyFont="1" applyBorder="1" applyAlignment="1">
      <alignment horizontal="right"/>
    </xf>
    <xf numFmtId="2" fontId="1" fillId="0" borderId="26" xfId="0" applyNumberFormat="1" applyFont="1" applyBorder="1" applyAlignment="1">
      <alignment wrapText="1"/>
    </xf>
    <xf numFmtId="3" fontId="1" fillId="0" borderId="33" xfId="0" applyNumberFormat="1" applyFont="1" applyBorder="1" applyAlignment="1">
      <alignment horizontal="right"/>
    </xf>
    <xf numFmtId="3" fontId="1" fillId="0" borderId="31" xfId="0" applyNumberFormat="1" applyFont="1" applyBorder="1" applyAlignment="1">
      <alignment/>
    </xf>
    <xf numFmtId="2" fontId="1" fillId="0" borderId="23" xfId="0" applyNumberFormat="1" applyFont="1" applyBorder="1" applyAlignment="1">
      <alignment horizontal="right"/>
    </xf>
    <xf numFmtId="2" fontId="1" fillId="0" borderId="21" xfId="0" applyNumberFormat="1" applyFont="1" applyBorder="1" applyAlignment="1">
      <alignment horizontal="right"/>
    </xf>
    <xf numFmtId="2" fontId="1" fillId="0" borderId="37" xfId="0" applyNumberFormat="1" applyFont="1" applyBorder="1" applyAlignment="1">
      <alignment horizontal="right"/>
    </xf>
    <xf numFmtId="2" fontId="1" fillId="0" borderId="22" xfId="0" applyNumberFormat="1" applyFont="1" applyBorder="1" applyAlignment="1">
      <alignment horizontal="right"/>
    </xf>
    <xf numFmtId="2" fontId="1" fillId="0" borderId="38" xfId="0" applyNumberFormat="1" applyFont="1" applyBorder="1" applyAlignment="1">
      <alignment horizontal="right"/>
    </xf>
    <xf numFmtId="2" fontId="1" fillId="0" borderId="36" xfId="0" applyNumberFormat="1" applyFont="1" applyBorder="1" applyAlignment="1">
      <alignment horizontal="right"/>
    </xf>
    <xf numFmtId="0" fontId="1" fillId="0" borderId="0" xfId="0" applyFont="1" applyAlignment="1">
      <alignment/>
    </xf>
    <xf numFmtId="0" fontId="0" fillId="0" borderId="0" xfId="0" applyAlignment="1">
      <alignment/>
    </xf>
    <xf numFmtId="0" fontId="1" fillId="0" borderId="11" xfId="0" applyFont="1" applyBorder="1" applyAlignment="1">
      <alignment/>
    </xf>
    <xf numFmtId="3" fontId="1" fillId="0" borderId="11" xfId="0" applyNumberFormat="1" applyFont="1" applyBorder="1" applyAlignment="1">
      <alignment/>
    </xf>
    <xf numFmtId="0" fontId="2" fillId="0" borderId="0" xfId="0" applyFont="1" applyAlignment="1">
      <alignment horizontal="center" wrapText="1"/>
    </xf>
    <xf numFmtId="0" fontId="2" fillId="0" borderId="5" xfId="0" applyFont="1" applyBorder="1" applyAlignment="1">
      <alignment horizontal="center" wrapText="1"/>
    </xf>
    <xf numFmtId="0" fontId="2" fillId="0" borderId="39" xfId="0" applyFont="1" applyBorder="1" applyAlignment="1">
      <alignment horizontal="center" wrapText="1"/>
    </xf>
    <xf numFmtId="0" fontId="1" fillId="0" borderId="6" xfId="0" applyFont="1" applyBorder="1" applyAlignment="1">
      <alignment horizontal="center" wrapText="1"/>
    </xf>
    <xf numFmtId="0" fontId="1" fillId="0" borderId="13" xfId="0" applyFont="1" applyBorder="1" applyAlignment="1">
      <alignment horizontal="center" wrapText="1"/>
    </xf>
    <xf numFmtId="0" fontId="1" fillId="0" borderId="0" xfId="0" applyFont="1" applyAlignment="1">
      <alignment horizontal="center" wrapText="1"/>
    </xf>
    <xf numFmtId="0" fontId="2" fillId="0" borderId="26" xfId="0" applyFont="1" applyBorder="1" applyAlignment="1">
      <alignment horizontal="center" wrapText="1"/>
    </xf>
    <xf numFmtId="0" fontId="2" fillId="0" borderId="37" xfId="0" applyFont="1" applyBorder="1" applyAlignment="1">
      <alignment horizontal="center" wrapText="1"/>
    </xf>
    <xf numFmtId="0" fontId="2" fillId="0" borderId="40" xfId="0" applyFont="1" applyBorder="1" applyAlignment="1">
      <alignment horizontal="center" wrapText="1"/>
    </xf>
    <xf numFmtId="2" fontId="2" fillId="0" borderId="26" xfId="0" applyNumberFormat="1" applyFont="1" applyBorder="1" applyAlignment="1">
      <alignment horizontal="center" wrapText="1"/>
    </xf>
    <xf numFmtId="2" fontId="2" fillId="0" borderId="37" xfId="0" applyNumberFormat="1" applyFont="1" applyBorder="1" applyAlignment="1">
      <alignment horizontal="center" wrapText="1"/>
    </xf>
    <xf numFmtId="2" fontId="2" fillId="0" borderId="40" xfId="0" applyNumberFormat="1" applyFont="1" applyBorder="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2" fontId="1" fillId="0" borderId="26" xfId="0" applyNumberFormat="1" applyFont="1" applyBorder="1" applyAlignment="1">
      <alignment wrapText="1"/>
    </xf>
    <xf numFmtId="2" fontId="1" fillId="0" borderId="23" xfId="0" applyNumberFormat="1" applyFont="1" applyBorder="1" applyAlignment="1">
      <alignment wrapText="1"/>
    </xf>
    <xf numFmtId="0" fontId="1" fillId="0" borderId="26" xfId="0" applyFont="1" applyBorder="1" applyAlignment="1">
      <alignment horizontal="left"/>
    </xf>
    <xf numFmtId="0" fontId="1" fillId="0" borderId="23"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2"/>
  <sheetViews>
    <sheetView view="pageBreakPreview" zoomScale="75" zoomScaleNormal="75" zoomScaleSheetLayoutView="75" workbookViewId="0" topLeftCell="A33">
      <selection activeCell="C51" sqref="C51"/>
    </sheetView>
  </sheetViews>
  <sheetFormatPr defaultColWidth="9.140625" defaultRowHeight="12.75"/>
  <cols>
    <col min="1" max="1" width="16.8515625" style="5" customWidth="1"/>
    <col min="2" max="3" width="12.7109375" style="5" customWidth="1"/>
    <col min="4" max="5" width="23.421875" style="5" customWidth="1"/>
    <col min="6" max="6" width="6.140625" style="5" customWidth="1"/>
  </cols>
  <sheetData>
    <row r="1" spans="1:5" ht="12.75">
      <c r="A1" s="83" t="s">
        <v>41</v>
      </c>
      <c r="B1" s="83"/>
      <c r="C1" s="83"/>
      <c r="D1" s="83"/>
      <c r="E1" s="83"/>
    </row>
    <row r="2" spans="1:5" ht="12.75">
      <c r="A2" s="83" t="s">
        <v>50</v>
      </c>
      <c r="B2" s="83"/>
      <c r="C2" s="83"/>
      <c r="D2" s="83"/>
      <c r="E2" s="83"/>
    </row>
    <row r="3" spans="1:5" ht="12.75">
      <c r="A3" s="88"/>
      <c r="B3" s="88"/>
      <c r="C3" s="88"/>
      <c r="D3" s="88"/>
      <c r="E3" s="88"/>
    </row>
    <row r="4" spans="4:5" ht="12.75">
      <c r="D4" s="8"/>
      <c r="E4" s="9"/>
    </row>
    <row r="5" spans="1:5" ht="12.75" customHeight="1">
      <c r="A5" s="10"/>
      <c r="B5" s="84" t="s">
        <v>45</v>
      </c>
      <c r="C5" s="85"/>
      <c r="D5" s="89" t="s">
        <v>44</v>
      </c>
      <c r="E5" s="89" t="s">
        <v>80</v>
      </c>
    </row>
    <row r="6" spans="1:5" ht="12.75">
      <c r="A6" s="11"/>
      <c r="B6" s="86"/>
      <c r="C6" s="87"/>
      <c r="D6" s="90"/>
      <c r="E6" s="90"/>
    </row>
    <row r="7" spans="1:5" ht="13.5" thickBot="1">
      <c r="A7" s="15"/>
      <c r="B7" s="25" t="s">
        <v>1</v>
      </c>
      <c r="C7" s="22" t="s">
        <v>0</v>
      </c>
      <c r="D7" s="91"/>
      <c r="E7" s="91"/>
    </row>
    <row r="8" spans="1:5" ht="12.75">
      <c r="A8" s="21" t="s">
        <v>2</v>
      </c>
      <c r="B8" s="26">
        <v>42814</v>
      </c>
      <c r="C8" s="1">
        <v>39597</v>
      </c>
      <c r="D8" s="36">
        <f aca="true" t="shared" si="0" ref="D8:D57">B8-C8</f>
        <v>3217</v>
      </c>
      <c r="E8" s="41">
        <f>((B8/C8)-1)*100</f>
        <v>8.124352855014273</v>
      </c>
    </row>
    <row r="9" spans="1:5" ht="12.75">
      <c r="A9" s="21" t="s">
        <v>3</v>
      </c>
      <c r="B9" s="27">
        <v>0</v>
      </c>
      <c r="C9" s="2">
        <v>0</v>
      </c>
      <c r="D9" s="37">
        <f t="shared" si="0"/>
        <v>0</v>
      </c>
      <c r="E9" s="42">
        <v>0</v>
      </c>
    </row>
    <row r="10" spans="1:5" ht="12.75">
      <c r="A10" s="12" t="s">
        <v>4</v>
      </c>
      <c r="B10" s="27">
        <v>363489</v>
      </c>
      <c r="C10" s="2">
        <f>22889+361273</f>
        <v>384162</v>
      </c>
      <c r="D10" s="37">
        <f t="shared" si="0"/>
        <v>-20673</v>
      </c>
      <c r="E10" s="42">
        <f aca="true" t="shared" si="1" ref="E10:E60">((B10/C10)-1)*100</f>
        <v>-5.3813235041466845</v>
      </c>
    </row>
    <row r="11" spans="1:5" ht="12.75">
      <c r="A11" s="12" t="s">
        <v>5</v>
      </c>
      <c r="B11" s="27">
        <v>0</v>
      </c>
      <c r="C11" s="2">
        <v>0</v>
      </c>
      <c r="D11" s="37">
        <f t="shared" si="0"/>
        <v>0</v>
      </c>
      <c r="E11" s="42">
        <v>0</v>
      </c>
    </row>
    <row r="12" spans="1:5" ht="12.75">
      <c r="A12" s="12" t="s">
        <v>6</v>
      </c>
      <c r="B12" s="27">
        <v>2514723</v>
      </c>
      <c r="C12" s="2">
        <f>365498+938125+1208314</f>
        <v>2511937</v>
      </c>
      <c r="D12" s="37">
        <f t="shared" si="0"/>
        <v>2786</v>
      </c>
      <c r="E12" s="42">
        <f t="shared" si="1"/>
        <v>0.1109104249031656</v>
      </c>
    </row>
    <row r="13" spans="1:5" ht="12.75">
      <c r="A13" s="12" t="s">
        <v>7</v>
      </c>
      <c r="B13" s="27">
        <v>78522</v>
      </c>
      <c r="C13" s="2">
        <f>240+37880+43029</f>
        <v>81149</v>
      </c>
      <c r="D13" s="37">
        <f t="shared" si="0"/>
        <v>-2627</v>
      </c>
      <c r="E13" s="42">
        <f t="shared" si="1"/>
        <v>-3.237254926123545</v>
      </c>
    </row>
    <row r="14" spans="1:5" ht="12.75">
      <c r="A14" s="12" t="s">
        <v>8</v>
      </c>
      <c r="B14" s="27">
        <v>233518</v>
      </c>
      <c r="C14" s="2">
        <f>193432+36785</f>
        <v>230217</v>
      </c>
      <c r="D14" s="37">
        <f t="shared" si="0"/>
        <v>3301</v>
      </c>
      <c r="E14" s="42">
        <f t="shared" si="1"/>
        <v>1.4338645712523412</v>
      </c>
    </row>
    <row r="15" spans="1:5" ht="12.75">
      <c r="A15" s="12" t="s">
        <v>9</v>
      </c>
      <c r="B15" s="27">
        <v>70314</v>
      </c>
      <c r="C15" s="2">
        <v>68869</v>
      </c>
      <c r="D15" s="37">
        <f t="shared" si="0"/>
        <v>1445</v>
      </c>
      <c r="E15" s="42">
        <f t="shared" si="1"/>
        <v>2.0981864118834403</v>
      </c>
    </row>
    <row r="16" spans="1:5" ht="12.75">
      <c r="A16" s="12" t="s">
        <v>10</v>
      </c>
      <c r="B16" s="27">
        <v>74101</v>
      </c>
      <c r="C16" s="2">
        <f>73640+1859</f>
        <v>75499</v>
      </c>
      <c r="D16" s="37">
        <f t="shared" si="0"/>
        <v>-1398</v>
      </c>
      <c r="E16" s="42">
        <f t="shared" si="1"/>
        <v>-1.8516801547040385</v>
      </c>
    </row>
    <row r="17" spans="1:5" ht="12.75">
      <c r="A17" s="12" t="s">
        <v>11</v>
      </c>
      <c r="B17" s="27">
        <v>440557</v>
      </c>
      <c r="C17" s="2">
        <v>446538</v>
      </c>
      <c r="D17" s="37">
        <f t="shared" si="0"/>
        <v>-5981</v>
      </c>
      <c r="E17" s="42">
        <f t="shared" si="1"/>
        <v>-1.3394156824279246</v>
      </c>
    </row>
    <row r="18" spans="1:5" ht="12.75">
      <c r="A18" s="12" t="s">
        <v>60</v>
      </c>
      <c r="B18" s="27">
        <v>19725</v>
      </c>
      <c r="C18" s="2">
        <v>0</v>
      </c>
      <c r="D18" s="37">
        <f t="shared" si="0"/>
        <v>19725</v>
      </c>
      <c r="E18" s="42">
        <v>100</v>
      </c>
    </row>
    <row r="19" spans="1:5" ht="12.75">
      <c r="A19" s="12" t="s">
        <v>59</v>
      </c>
      <c r="B19" s="27">
        <v>123117</v>
      </c>
      <c r="C19" s="2">
        <f>191086+52356</f>
        <v>243442</v>
      </c>
      <c r="D19" s="37">
        <f t="shared" si="0"/>
        <v>-120325</v>
      </c>
      <c r="E19" s="42">
        <f t="shared" si="1"/>
        <v>-49.42655745516385</v>
      </c>
    </row>
    <row r="20" spans="1:5" ht="12.75">
      <c r="A20" s="12" t="s">
        <v>12</v>
      </c>
      <c r="B20" s="27">
        <v>0</v>
      </c>
      <c r="C20" s="2">
        <v>0</v>
      </c>
      <c r="D20" s="37">
        <f t="shared" si="0"/>
        <v>0</v>
      </c>
      <c r="E20" s="42">
        <v>0</v>
      </c>
    </row>
    <row r="21" spans="1:5" ht="12.75">
      <c r="A21" s="12" t="s">
        <v>13</v>
      </c>
      <c r="B21" s="27">
        <v>145372</v>
      </c>
      <c r="C21" s="2">
        <f>98956+41505</f>
        <v>140461</v>
      </c>
      <c r="D21" s="37">
        <f t="shared" si="0"/>
        <v>4911</v>
      </c>
      <c r="E21" s="42">
        <f t="shared" si="1"/>
        <v>3.4963441809470197</v>
      </c>
    </row>
    <row r="22" spans="1:5" ht="12.75">
      <c r="A22" s="12" t="s">
        <v>58</v>
      </c>
      <c r="B22" s="27">
        <v>108798</v>
      </c>
      <c r="C22" s="2">
        <f>69194+42848</f>
        <v>112042</v>
      </c>
      <c r="D22" s="37">
        <f t="shared" si="0"/>
        <v>-3244</v>
      </c>
      <c r="E22" s="42">
        <f t="shared" si="1"/>
        <v>-2.895342817871871</v>
      </c>
    </row>
    <row r="23" spans="1:5" ht="12.75">
      <c r="A23" s="12" t="s">
        <v>14</v>
      </c>
      <c r="B23" s="27">
        <v>47292</v>
      </c>
      <c r="C23" s="2">
        <v>47048</v>
      </c>
      <c r="D23" s="37">
        <f t="shared" si="0"/>
        <v>244</v>
      </c>
      <c r="E23" s="42">
        <f t="shared" si="1"/>
        <v>0.5186192824349511</v>
      </c>
    </row>
    <row r="24" spans="1:5" ht="12.75">
      <c r="A24" s="12" t="s">
        <v>15</v>
      </c>
      <c r="B24" s="27">
        <v>28269</v>
      </c>
      <c r="C24" s="2">
        <v>22402</v>
      </c>
      <c r="D24" s="37">
        <f t="shared" si="0"/>
        <v>5867</v>
      </c>
      <c r="E24" s="42">
        <f t="shared" si="1"/>
        <v>26.189625926256575</v>
      </c>
    </row>
    <row r="25" spans="1:5" ht="12.75">
      <c r="A25" s="12" t="s">
        <v>16</v>
      </c>
      <c r="B25" s="27">
        <v>143195</v>
      </c>
      <c r="C25" s="2">
        <v>158628</v>
      </c>
      <c r="D25" s="37">
        <f t="shared" si="0"/>
        <v>-15433</v>
      </c>
      <c r="E25" s="42">
        <f>((B25/C25)-1)*100</f>
        <v>-9.7290516176211</v>
      </c>
    </row>
    <row r="26" spans="1:5" ht="12.75">
      <c r="A26" s="12" t="s">
        <v>57</v>
      </c>
      <c r="B26" s="27">
        <v>0</v>
      </c>
      <c r="C26" s="2">
        <v>0</v>
      </c>
      <c r="D26" s="37">
        <f t="shared" si="0"/>
        <v>0</v>
      </c>
      <c r="E26" s="42">
        <v>0</v>
      </c>
    </row>
    <row r="27" spans="1:5" ht="12.75">
      <c r="A27" s="12" t="s">
        <v>56</v>
      </c>
      <c r="B27" s="27">
        <v>6338</v>
      </c>
      <c r="C27" s="2">
        <v>5569</v>
      </c>
      <c r="D27" s="37">
        <f t="shared" si="0"/>
        <v>769</v>
      </c>
      <c r="E27" s="42">
        <f t="shared" si="1"/>
        <v>13.808583228586823</v>
      </c>
    </row>
    <row r="28" spans="1:5" ht="12.75">
      <c r="A28" s="12" t="s">
        <v>17</v>
      </c>
      <c r="B28" s="27">
        <v>355291</v>
      </c>
      <c r="C28" s="2">
        <f>238240+109697</f>
        <v>347937</v>
      </c>
      <c r="D28" s="37">
        <f t="shared" si="0"/>
        <v>7354</v>
      </c>
      <c r="E28" s="42">
        <f t="shared" si="1"/>
        <v>2.1136010254729998</v>
      </c>
    </row>
    <row r="29" spans="1:5" ht="12.75">
      <c r="A29" s="12" t="s">
        <v>18</v>
      </c>
      <c r="B29" s="27">
        <v>146953</v>
      </c>
      <c r="C29" s="2">
        <f>117715+23808</f>
        <v>141523</v>
      </c>
      <c r="D29" s="37">
        <f t="shared" si="0"/>
        <v>5430</v>
      </c>
      <c r="E29" s="42">
        <f t="shared" si="1"/>
        <v>3.8368321756887536</v>
      </c>
    </row>
    <row r="30" spans="1:5" ht="12.75">
      <c r="A30" s="12" t="s">
        <v>19</v>
      </c>
      <c r="B30" s="27">
        <v>736885</v>
      </c>
      <c r="C30" s="2">
        <f>521790+228830</f>
        <v>750620</v>
      </c>
      <c r="D30" s="37">
        <f t="shared" si="0"/>
        <v>-13735</v>
      </c>
      <c r="E30" s="42">
        <f t="shared" si="1"/>
        <v>-1.8298206815699047</v>
      </c>
    </row>
    <row r="31" spans="1:5" ht="12.75">
      <c r="A31" s="12" t="s">
        <v>20</v>
      </c>
      <c r="B31" s="27">
        <v>270784</v>
      </c>
      <c r="C31" s="2">
        <f>264231+3885</f>
        <v>268116</v>
      </c>
      <c r="D31" s="37">
        <f t="shared" si="0"/>
        <v>2668</v>
      </c>
      <c r="E31" s="42">
        <f t="shared" si="1"/>
        <v>0.9950916767369256</v>
      </c>
    </row>
    <row r="32" spans="1:5" ht="12.75">
      <c r="A32" s="12" t="s">
        <v>21</v>
      </c>
      <c r="B32" s="27">
        <v>10295</v>
      </c>
      <c r="C32" s="2">
        <v>10216</v>
      </c>
      <c r="D32" s="37">
        <f t="shared" si="0"/>
        <v>79</v>
      </c>
      <c r="E32" s="42">
        <f t="shared" si="1"/>
        <v>0.7732967893500309</v>
      </c>
    </row>
    <row r="33" spans="1:5" ht="12.75">
      <c r="A33" s="12" t="s">
        <v>22</v>
      </c>
      <c r="B33" s="27">
        <v>153512</v>
      </c>
      <c r="C33" s="2">
        <f>186109+90519</f>
        <v>276628</v>
      </c>
      <c r="D33" s="37">
        <f t="shared" si="0"/>
        <v>-123116</v>
      </c>
      <c r="E33" s="42">
        <f t="shared" si="1"/>
        <v>-44.50597914889309</v>
      </c>
    </row>
    <row r="34" spans="1:5" ht="12.75">
      <c r="A34" s="12" t="s">
        <v>23</v>
      </c>
      <c r="B34" s="27">
        <v>2003</v>
      </c>
      <c r="C34" s="2">
        <v>1965</v>
      </c>
      <c r="D34" s="37">
        <f t="shared" si="0"/>
        <v>38</v>
      </c>
      <c r="E34" s="42">
        <f t="shared" si="1"/>
        <v>1.9338422391857568</v>
      </c>
    </row>
    <row r="35" spans="1:5" ht="12.75">
      <c r="A35" s="12" t="s">
        <v>47</v>
      </c>
      <c r="B35" s="27">
        <v>28021</v>
      </c>
      <c r="C35" s="2">
        <v>28052</v>
      </c>
      <c r="D35" s="37">
        <f t="shared" si="0"/>
        <v>-31</v>
      </c>
      <c r="E35" s="42">
        <f t="shared" si="1"/>
        <v>-0.11050905461286176</v>
      </c>
    </row>
    <row r="36" spans="1:5" ht="12.75">
      <c r="A36" s="12" t="s">
        <v>55</v>
      </c>
      <c r="B36" s="27">
        <v>38346</v>
      </c>
      <c r="C36" s="2">
        <v>36945</v>
      </c>
      <c r="D36" s="37">
        <f t="shared" si="0"/>
        <v>1401</v>
      </c>
      <c r="E36" s="42">
        <f t="shared" si="1"/>
        <v>3.792123426715377</v>
      </c>
    </row>
    <row r="37" spans="1:5" ht="12.75">
      <c r="A37" s="12" t="s">
        <v>24</v>
      </c>
      <c r="B37" s="27">
        <v>2172</v>
      </c>
      <c r="C37" s="2">
        <v>5812</v>
      </c>
      <c r="D37" s="37">
        <f t="shared" si="0"/>
        <v>-3640</v>
      </c>
      <c r="E37" s="42">
        <f t="shared" si="1"/>
        <v>-62.62904335856848</v>
      </c>
    </row>
    <row r="38" spans="1:5" ht="12.75">
      <c r="A38" s="12" t="s">
        <v>54</v>
      </c>
      <c r="B38" s="27">
        <v>360405</v>
      </c>
      <c r="C38" s="2">
        <f>261804+95152</f>
        <v>356956</v>
      </c>
      <c r="D38" s="37">
        <f t="shared" si="0"/>
        <v>3449</v>
      </c>
      <c r="E38" s="42">
        <f t="shared" si="1"/>
        <v>0.9662255291968735</v>
      </c>
    </row>
    <row r="39" spans="1:5" ht="12.75">
      <c r="A39" s="12" t="s">
        <v>25</v>
      </c>
      <c r="B39" s="27">
        <v>208538</v>
      </c>
      <c r="C39" s="2">
        <v>208528</v>
      </c>
      <c r="D39" s="37">
        <f t="shared" si="0"/>
        <v>10</v>
      </c>
      <c r="E39" s="42">
        <f t="shared" si="1"/>
        <v>0.0047955190669801695</v>
      </c>
    </row>
    <row r="40" spans="1:5" ht="12.75">
      <c r="A40" s="12" t="s">
        <v>53</v>
      </c>
      <c r="B40" s="27">
        <v>635959</v>
      </c>
      <c r="C40" s="2">
        <f>359379+235065</f>
        <v>594444</v>
      </c>
      <c r="D40" s="37">
        <f t="shared" si="0"/>
        <v>41515</v>
      </c>
      <c r="E40" s="42">
        <f t="shared" si="1"/>
        <v>6.983836997261306</v>
      </c>
    </row>
    <row r="41" spans="1:5" ht="12.75">
      <c r="A41" s="12" t="s">
        <v>26</v>
      </c>
      <c r="B41" s="27">
        <v>165921</v>
      </c>
      <c r="C41" s="2">
        <v>38881</v>
      </c>
      <c r="D41" s="37">
        <f t="shared" si="0"/>
        <v>127040</v>
      </c>
      <c r="E41" s="42">
        <f t="shared" si="1"/>
        <v>326.7405673722384</v>
      </c>
    </row>
    <row r="42" spans="1:5" ht="12.75">
      <c r="A42" s="12" t="s">
        <v>27</v>
      </c>
      <c r="B42" s="27">
        <v>726</v>
      </c>
      <c r="C42" s="2">
        <v>718</v>
      </c>
      <c r="D42" s="37">
        <f t="shared" si="0"/>
        <v>8</v>
      </c>
      <c r="E42" s="42">
        <f t="shared" si="1"/>
        <v>1.1142061281337101</v>
      </c>
    </row>
    <row r="43" spans="1:5" ht="12.75">
      <c r="A43" s="12" t="s">
        <v>52</v>
      </c>
      <c r="B43" s="27">
        <v>246568</v>
      </c>
      <c r="C43" s="2">
        <f>142235+102653</f>
        <v>244888</v>
      </c>
      <c r="D43" s="37">
        <f t="shared" si="0"/>
        <v>1680</v>
      </c>
      <c r="E43" s="42">
        <f t="shared" si="1"/>
        <v>0.686027898467878</v>
      </c>
    </row>
    <row r="44" spans="1:5" ht="12.75">
      <c r="A44" s="12" t="s">
        <v>28</v>
      </c>
      <c r="B44" s="27">
        <v>95339</v>
      </c>
      <c r="C44" s="2">
        <v>98140</v>
      </c>
      <c r="D44" s="37">
        <f t="shared" si="0"/>
        <v>-2801</v>
      </c>
      <c r="E44" s="42">
        <f t="shared" si="1"/>
        <v>-2.854085999592415</v>
      </c>
    </row>
    <row r="45" spans="1:5" ht="12.75">
      <c r="A45" s="12" t="s">
        <v>29</v>
      </c>
      <c r="B45" s="27">
        <v>293260</v>
      </c>
      <c r="C45" s="2">
        <f>206651+23940</f>
        <v>230591</v>
      </c>
      <c r="D45" s="37">
        <f t="shared" si="0"/>
        <v>62669</v>
      </c>
      <c r="E45" s="42">
        <f t="shared" si="1"/>
        <v>27.17755679970164</v>
      </c>
    </row>
    <row r="46" spans="1:5" ht="12.75">
      <c r="A46" s="12" t="s">
        <v>48</v>
      </c>
      <c r="B46" s="27">
        <v>778676</v>
      </c>
      <c r="C46" s="2">
        <f>414698+428682</f>
        <v>843380</v>
      </c>
      <c r="D46" s="37">
        <f t="shared" si="0"/>
        <v>-64704</v>
      </c>
      <c r="E46" s="42">
        <f t="shared" si="1"/>
        <v>-7.671986530389619</v>
      </c>
    </row>
    <row r="47" spans="1:5" ht="12.75">
      <c r="A47" s="12" t="s">
        <v>30</v>
      </c>
      <c r="B47" s="27">
        <v>86385</v>
      </c>
      <c r="C47" s="2">
        <v>85900</v>
      </c>
      <c r="D47" s="37">
        <f t="shared" si="0"/>
        <v>485</v>
      </c>
      <c r="E47" s="42">
        <f t="shared" si="1"/>
        <v>0.5646100116414532</v>
      </c>
    </row>
    <row r="48" spans="1:5" ht="12.75">
      <c r="A48" s="12" t="s">
        <v>31</v>
      </c>
      <c r="B48" s="27">
        <v>7914</v>
      </c>
      <c r="C48" s="2">
        <v>7454</v>
      </c>
      <c r="D48" s="37">
        <f t="shared" si="0"/>
        <v>460</v>
      </c>
      <c r="E48" s="42">
        <f t="shared" si="1"/>
        <v>6.171183257311519</v>
      </c>
    </row>
    <row r="49" spans="1:5" ht="12.75">
      <c r="A49" s="12" t="s">
        <v>32</v>
      </c>
      <c r="B49" s="27">
        <v>0</v>
      </c>
      <c r="C49" s="2">
        <v>0</v>
      </c>
      <c r="D49" s="37">
        <f t="shared" si="0"/>
        <v>0</v>
      </c>
      <c r="E49" s="42">
        <v>0</v>
      </c>
    </row>
    <row r="50" spans="1:5" ht="12.75">
      <c r="A50" s="12" t="s">
        <v>33</v>
      </c>
      <c r="B50" s="27">
        <v>1340363</v>
      </c>
      <c r="C50" s="2">
        <v>1312969</v>
      </c>
      <c r="D50" s="37">
        <f t="shared" si="0"/>
        <v>27394</v>
      </c>
      <c r="E50" s="42">
        <f t="shared" si="1"/>
        <v>2.0864163586497453</v>
      </c>
    </row>
    <row r="51" spans="1:5" ht="12.75">
      <c r="A51" s="12" t="s">
        <v>34</v>
      </c>
      <c r="B51" s="27">
        <v>272528</v>
      </c>
      <c r="C51" s="2">
        <f>107932+107929</f>
        <v>215861</v>
      </c>
      <c r="D51" s="37">
        <f t="shared" si="0"/>
        <v>56667</v>
      </c>
      <c r="E51" s="42">
        <f t="shared" si="1"/>
        <v>26.251615623016654</v>
      </c>
    </row>
    <row r="52" spans="1:5" ht="12.75">
      <c r="A52" s="12" t="s">
        <v>35</v>
      </c>
      <c r="B52" s="27">
        <v>62501</v>
      </c>
      <c r="C52" s="2">
        <v>73921</v>
      </c>
      <c r="D52" s="37">
        <f t="shared" si="0"/>
        <v>-11420</v>
      </c>
      <c r="E52" s="42">
        <f t="shared" si="1"/>
        <v>-15.448925203933928</v>
      </c>
    </row>
    <row r="53" spans="1:5" ht="12.75">
      <c r="A53" s="12" t="s">
        <v>46</v>
      </c>
      <c r="B53" s="27">
        <v>59548</v>
      </c>
      <c r="C53" s="2">
        <v>65692</v>
      </c>
      <c r="D53" s="37">
        <f t="shared" si="0"/>
        <v>-6144</v>
      </c>
      <c r="E53" s="42">
        <f t="shared" si="1"/>
        <v>-9.352737015161662</v>
      </c>
    </row>
    <row r="54" spans="1:5" ht="12.75">
      <c r="A54" s="12" t="s">
        <v>36</v>
      </c>
      <c r="B54" s="27">
        <v>150728</v>
      </c>
      <c r="C54" s="2">
        <v>150067</v>
      </c>
      <c r="D54" s="37">
        <f t="shared" si="0"/>
        <v>661</v>
      </c>
      <c r="E54" s="42">
        <f t="shared" si="1"/>
        <v>0.44046992343420577</v>
      </c>
    </row>
    <row r="55" spans="1:5" ht="12.75">
      <c r="A55" s="12" t="s">
        <v>37</v>
      </c>
      <c r="B55" s="27">
        <v>409211</v>
      </c>
      <c r="C55" s="2">
        <f>323079+93221</f>
        <v>416300</v>
      </c>
      <c r="D55" s="37">
        <f t="shared" si="0"/>
        <v>-7089</v>
      </c>
      <c r="E55" s="42">
        <f t="shared" si="1"/>
        <v>-1.7028585154936327</v>
      </c>
    </row>
    <row r="56" spans="1:5" ht="12.75">
      <c r="A56" s="12" t="s">
        <v>38</v>
      </c>
      <c r="B56" s="27">
        <v>46848</v>
      </c>
      <c r="C56" s="2">
        <v>46878</v>
      </c>
      <c r="D56" s="37">
        <f t="shared" si="0"/>
        <v>-30</v>
      </c>
      <c r="E56" s="42">
        <f t="shared" si="1"/>
        <v>-0.06399590426212631</v>
      </c>
    </row>
    <row r="57" spans="1:5" ht="14.25">
      <c r="A57" s="12" t="s">
        <v>49</v>
      </c>
      <c r="B57" s="27">
        <v>182702</v>
      </c>
      <c r="C57" s="2">
        <f>182669+4215</f>
        <v>186884</v>
      </c>
      <c r="D57" s="37">
        <f t="shared" si="0"/>
        <v>-4182</v>
      </c>
      <c r="E57" s="42">
        <f t="shared" si="1"/>
        <v>-2.237751760450335</v>
      </c>
    </row>
    <row r="58" spans="1:5" ht="13.5" thickBot="1">
      <c r="A58" s="44" t="s">
        <v>39</v>
      </c>
      <c r="B58" s="28">
        <v>0</v>
      </c>
      <c r="C58" s="3">
        <v>0</v>
      </c>
      <c r="D58" s="38">
        <f>B58-C58</f>
        <v>0</v>
      </c>
      <c r="E58" s="74">
        <v>0</v>
      </c>
    </row>
    <row r="59" spans="1:5" ht="13.5" thickTop="1">
      <c r="A59" s="11"/>
      <c r="B59" s="29"/>
      <c r="C59" s="16"/>
      <c r="D59" s="39"/>
      <c r="E59" s="75"/>
    </row>
    <row r="60" spans="1:5" ht="12.75">
      <c r="A60" s="45" t="s">
        <v>40</v>
      </c>
      <c r="B60" s="30">
        <f>SUM(B8:B58)</f>
        <v>11588526</v>
      </c>
      <c r="C60" s="18">
        <f>SUM(C8:C58)</f>
        <v>11613826</v>
      </c>
      <c r="D60" s="40">
        <f>B60-C60</f>
        <v>-25300</v>
      </c>
      <c r="E60" s="73">
        <f t="shared" si="1"/>
        <v>-0.21784380100063894</v>
      </c>
    </row>
    <row r="61" spans="1:5" ht="12.75">
      <c r="A61" s="24"/>
      <c r="E61" s="7"/>
    </row>
    <row r="62" ht="12.75">
      <c r="A62" s="5" t="s">
        <v>81</v>
      </c>
    </row>
  </sheetData>
  <mergeCells count="5">
    <mergeCell ref="A1:E1"/>
    <mergeCell ref="B5:C6"/>
    <mergeCell ref="A2:E3"/>
    <mergeCell ref="D5:D7"/>
    <mergeCell ref="E5:E7"/>
  </mergeCells>
  <printOptions horizontalCentered="1" verticalCentered="1"/>
  <pageMargins left="0.75" right="0.75" top="0.5" bottom="0.5" header="0.5" footer="0.5"/>
  <pageSetup horizontalDpi="600" verticalDpi="600" orientation="landscape" scale="58" r:id="rId1"/>
</worksheet>
</file>

<file path=xl/worksheets/sheet2.xml><?xml version="1.0" encoding="utf-8"?>
<worksheet xmlns="http://schemas.openxmlformats.org/spreadsheetml/2006/main" xmlns:r="http://schemas.openxmlformats.org/officeDocument/2006/relationships">
  <dimension ref="A1:E62"/>
  <sheetViews>
    <sheetView zoomScale="75" zoomScaleNormal="75" zoomScaleSheetLayoutView="75" workbookViewId="0" topLeftCell="A32">
      <selection activeCell="A62" sqref="A62:IV62"/>
    </sheetView>
  </sheetViews>
  <sheetFormatPr defaultColWidth="9.140625" defaultRowHeight="12.75"/>
  <cols>
    <col min="1" max="1" width="17.421875" style="5" customWidth="1"/>
    <col min="2" max="3" width="12.8515625" style="5" customWidth="1"/>
    <col min="4" max="4" width="24.00390625" style="5" customWidth="1"/>
    <col min="5" max="5" width="24.00390625" style="6" customWidth="1"/>
    <col min="6" max="6" width="4.140625" style="5" customWidth="1"/>
  </cols>
  <sheetData>
    <row r="1" spans="1:5" ht="12.75">
      <c r="A1" s="83" t="s">
        <v>42</v>
      </c>
      <c r="B1" s="83"/>
      <c r="C1" s="83"/>
      <c r="D1" s="83"/>
      <c r="E1" s="83"/>
    </row>
    <row r="2" spans="1:5" ht="12.75" customHeight="1">
      <c r="A2" s="83" t="s">
        <v>51</v>
      </c>
      <c r="B2" s="83"/>
      <c r="C2" s="83"/>
      <c r="D2" s="83"/>
      <c r="E2" s="83"/>
    </row>
    <row r="3" spans="1:5" ht="12.75">
      <c r="A3" s="88"/>
      <c r="B3" s="88"/>
      <c r="C3" s="88"/>
      <c r="D3" s="88"/>
      <c r="E3" s="88"/>
    </row>
    <row r="4" spans="1:5" ht="12.75">
      <c r="A4" s="4"/>
      <c r="B4" s="4"/>
      <c r="C4" s="4"/>
      <c r="D4" s="13"/>
      <c r="E4" s="14"/>
    </row>
    <row r="5" spans="1:5" ht="12.75" customHeight="1">
      <c r="A5" s="10"/>
      <c r="B5" s="84" t="s">
        <v>45</v>
      </c>
      <c r="C5" s="85"/>
      <c r="D5" s="89" t="s">
        <v>44</v>
      </c>
      <c r="E5" s="89" t="s">
        <v>80</v>
      </c>
    </row>
    <row r="6" spans="1:5" ht="12.75">
      <c r="A6" s="11"/>
      <c r="B6" s="86"/>
      <c r="C6" s="87"/>
      <c r="D6" s="90"/>
      <c r="E6" s="90"/>
    </row>
    <row r="7" spans="1:5" ht="13.5" thickBot="1">
      <c r="A7" s="15"/>
      <c r="B7" s="25" t="s">
        <v>1</v>
      </c>
      <c r="C7" s="23" t="s">
        <v>0</v>
      </c>
      <c r="D7" s="91"/>
      <c r="E7" s="91"/>
    </row>
    <row r="8" spans="1:5" ht="12.75">
      <c r="A8" s="21" t="s">
        <v>2</v>
      </c>
      <c r="B8" s="26">
        <v>277464</v>
      </c>
      <c r="C8" s="1">
        <v>310584</v>
      </c>
      <c r="D8" s="31">
        <f>B8-C8</f>
        <v>-33120</v>
      </c>
      <c r="E8" s="41">
        <f>((B8/C8)-1)*100</f>
        <v>-10.663781778842441</v>
      </c>
    </row>
    <row r="9" spans="1:5" ht="12.75">
      <c r="A9" s="21" t="s">
        <v>3</v>
      </c>
      <c r="B9" s="43">
        <v>0</v>
      </c>
      <c r="C9" s="2">
        <v>0</v>
      </c>
      <c r="D9" s="32">
        <f>B9-C9</f>
        <v>0</v>
      </c>
      <c r="E9" s="42">
        <v>0</v>
      </c>
    </row>
    <row r="10" spans="1:5" ht="12.75">
      <c r="A10" s="12" t="s">
        <v>4</v>
      </c>
      <c r="B10" s="43">
        <v>0</v>
      </c>
      <c r="C10" s="2">
        <v>0</v>
      </c>
      <c r="D10" s="32">
        <f aca="true" t="shared" si="0" ref="D10:D57">B10-C10</f>
        <v>0</v>
      </c>
      <c r="E10" s="42">
        <v>0</v>
      </c>
    </row>
    <row r="11" spans="1:5" ht="12.75">
      <c r="A11" s="12" t="s">
        <v>5</v>
      </c>
      <c r="B11" s="27">
        <v>46412</v>
      </c>
      <c r="C11" s="2">
        <v>194753</v>
      </c>
      <c r="D11" s="32">
        <f t="shared" si="0"/>
        <v>-148341</v>
      </c>
      <c r="E11" s="42">
        <f aca="true" t="shared" si="1" ref="E11:E60">((B11/C11)-1)*100</f>
        <v>-76.16878815730695</v>
      </c>
    </row>
    <row r="12" spans="1:5" ht="12.75">
      <c r="A12" s="12" t="s">
        <v>6</v>
      </c>
      <c r="B12" s="27">
        <v>2188</v>
      </c>
      <c r="C12" s="2">
        <v>26617</v>
      </c>
      <c r="D12" s="32">
        <f t="shared" si="0"/>
        <v>-24429</v>
      </c>
      <c r="E12" s="42">
        <f t="shared" si="1"/>
        <v>-91.77968967201413</v>
      </c>
    </row>
    <row r="13" spans="1:5" ht="12.75">
      <c r="A13" s="12" t="s">
        <v>7</v>
      </c>
      <c r="B13" s="27">
        <v>48900</v>
      </c>
      <c r="C13" s="2">
        <v>50214</v>
      </c>
      <c r="D13" s="32">
        <f t="shared" si="0"/>
        <v>-1314</v>
      </c>
      <c r="E13" s="42">
        <f t="shared" si="1"/>
        <v>-2.6168000955908766</v>
      </c>
    </row>
    <row r="14" spans="1:5" ht="12.75">
      <c r="A14" s="12" t="s">
        <v>8</v>
      </c>
      <c r="B14" s="43">
        <v>0</v>
      </c>
      <c r="C14" s="2">
        <v>0</v>
      </c>
      <c r="D14" s="32">
        <f t="shared" si="0"/>
        <v>0</v>
      </c>
      <c r="E14" s="42">
        <v>0</v>
      </c>
    </row>
    <row r="15" spans="1:5" ht="12.75">
      <c r="A15" s="12" t="s">
        <v>9</v>
      </c>
      <c r="B15" s="43">
        <v>0</v>
      </c>
      <c r="C15" s="2">
        <v>0</v>
      </c>
      <c r="D15" s="32">
        <f t="shared" si="0"/>
        <v>0</v>
      </c>
      <c r="E15" s="42">
        <v>0</v>
      </c>
    </row>
    <row r="16" spans="1:5" ht="12.75">
      <c r="A16" s="12" t="s">
        <v>10</v>
      </c>
      <c r="B16" s="43">
        <v>0</v>
      </c>
      <c r="C16" s="2">
        <v>0</v>
      </c>
      <c r="D16" s="32">
        <f t="shared" si="0"/>
        <v>0</v>
      </c>
      <c r="E16" s="42">
        <v>0</v>
      </c>
    </row>
    <row r="17" spans="1:5" ht="12.75">
      <c r="A17" s="12" t="s">
        <v>11</v>
      </c>
      <c r="B17" s="27">
        <v>432348</v>
      </c>
      <c r="C17" s="2">
        <v>465507</v>
      </c>
      <c r="D17" s="32">
        <f t="shared" si="0"/>
        <v>-33159</v>
      </c>
      <c r="E17" s="42">
        <f t="shared" si="1"/>
        <v>-7.123201154869852</v>
      </c>
    </row>
    <row r="18" spans="1:5" ht="12.75">
      <c r="A18" s="12" t="s">
        <v>60</v>
      </c>
      <c r="B18" s="43">
        <v>543799</v>
      </c>
      <c r="C18" s="2">
        <v>613560</v>
      </c>
      <c r="D18" s="32">
        <f t="shared" si="0"/>
        <v>-69761</v>
      </c>
      <c r="E18" s="42">
        <f t="shared" si="1"/>
        <v>-11.369874176934614</v>
      </c>
    </row>
    <row r="19" spans="1:5" ht="12.75">
      <c r="A19" s="12" t="s">
        <v>59</v>
      </c>
      <c r="B19" s="43">
        <v>0</v>
      </c>
      <c r="C19" s="2">
        <v>0</v>
      </c>
      <c r="D19" s="32">
        <f t="shared" si="0"/>
        <v>0</v>
      </c>
      <c r="E19" s="42">
        <v>0</v>
      </c>
    </row>
    <row r="20" spans="1:5" ht="12.75">
      <c r="A20" s="12" t="s">
        <v>12</v>
      </c>
      <c r="B20" s="43">
        <v>31653</v>
      </c>
      <c r="C20" s="2">
        <v>31184</v>
      </c>
      <c r="D20" s="32">
        <f t="shared" si="0"/>
        <v>469</v>
      </c>
      <c r="E20" s="42">
        <f t="shared" si="1"/>
        <v>1.5039763981528953</v>
      </c>
    </row>
    <row r="21" spans="1:5" ht="12.75">
      <c r="A21" s="12" t="s">
        <v>13</v>
      </c>
      <c r="B21" s="43">
        <v>0</v>
      </c>
      <c r="C21" s="2">
        <v>0</v>
      </c>
      <c r="D21" s="32">
        <f t="shared" si="0"/>
        <v>0</v>
      </c>
      <c r="E21" s="42">
        <v>0</v>
      </c>
    </row>
    <row r="22" spans="1:5" ht="12.75">
      <c r="A22" s="12" t="s">
        <v>58</v>
      </c>
      <c r="B22" s="43">
        <v>214122</v>
      </c>
      <c r="C22" s="2">
        <v>219321</v>
      </c>
      <c r="D22" s="32">
        <f t="shared" si="0"/>
        <v>-5199</v>
      </c>
      <c r="E22" s="42">
        <f t="shared" si="1"/>
        <v>-2.3704980371236695</v>
      </c>
    </row>
    <row r="23" spans="1:5" ht="12.75">
      <c r="A23" s="12" t="s">
        <v>14</v>
      </c>
      <c r="B23" s="43">
        <v>45682</v>
      </c>
      <c r="C23" s="2">
        <v>45570</v>
      </c>
      <c r="D23" s="32">
        <f t="shared" si="0"/>
        <v>112</v>
      </c>
      <c r="E23" s="42">
        <f t="shared" si="1"/>
        <v>0.24577572964670225</v>
      </c>
    </row>
    <row r="24" spans="1:5" ht="12.75">
      <c r="A24" s="12" t="s">
        <v>15</v>
      </c>
      <c r="B24" s="43">
        <v>92709</v>
      </c>
      <c r="C24" s="2">
        <v>73466</v>
      </c>
      <c r="D24" s="32">
        <f t="shared" si="0"/>
        <v>19243</v>
      </c>
      <c r="E24" s="42">
        <f t="shared" si="1"/>
        <v>26.19306890262163</v>
      </c>
    </row>
    <row r="25" spans="1:5" ht="12.75">
      <c r="A25" s="12" t="s">
        <v>16</v>
      </c>
      <c r="B25" s="43">
        <v>141009</v>
      </c>
      <c r="C25" s="2">
        <v>165819</v>
      </c>
      <c r="D25" s="32">
        <f t="shared" si="0"/>
        <v>-24810</v>
      </c>
      <c r="E25" s="42">
        <f t="shared" si="1"/>
        <v>-14.962097226493952</v>
      </c>
    </row>
    <row r="26" spans="1:5" ht="12.75">
      <c r="A26" s="12" t="s">
        <v>57</v>
      </c>
      <c r="B26" s="43">
        <v>0</v>
      </c>
      <c r="C26" s="2">
        <v>44741</v>
      </c>
      <c r="D26" s="32">
        <f t="shared" si="0"/>
        <v>-44741</v>
      </c>
      <c r="E26" s="42">
        <f t="shared" si="1"/>
        <v>-100</v>
      </c>
    </row>
    <row r="27" spans="1:5" ht="12.75">
      <c r="A27" s="12" t="s">
        <v>56</v>
      </c>
      <c r="B27" s="43">
        <v>14541</v>
      </c>
      <c r="C27" s="2">
        <v>18151</v>
      </c>
      <c r="D27" s="32">
        <f t="shared" si="0"/>
        <v>-3610</v>
      </c>
      <c r="E27" s="42">
        <f t="shared" si="1"/>
        <v>-19.888711365764966</v>
      </c>
    </row>
    <row r="28" spans="1:5" ht="12.75">
      <c r="A28" s="12" t="s">
        <v>17</v>
      </c>
      <c r="B28" s="43">
        <v>0</v>
      </c>
      <c r="C28" s="2">
        <v>0</v>
      </c>
      <c r="D28" s="32">
        <f t="shared" si="0"/>
        <v>0</v>
      </c>
      <c r="E28" s="42">
        <v>0</v>
      </c>
    </row>
    <row r="29" spans="1:5" ht="12.75">
      <c r="A29" s="12" t="s">
        <v>18</v>
      </c>
      <c r="B29" s="43">
        <v>436343</v>
      </c>
      <c r="C29" s="2">
        <v>433663</v>
      </c>
      <c r="D29" s="32">
        <f t="shared" si="0"/>
        <v>2680</v>
      </c>
      <c r="E29" s="42">
        <f t="shared" si="1"/>
        <v>0.6179913896274369</v>
      </c>
    </row>
    <row r="30" spans="1:5" ht="12.75">
      <c r="A30" s="12" t="s">
        <v>19</v>
      </c>
      <c r="B30" s="43">
        <v>0</v>
      </c>
      <c r="C30" s="2">
        <v>0</v>
      </c>
      <c r="D30" s="32">
        <f t="shared" si="0"/>
        <v>0</v>
      </c>
      <c r="E30" s="42">
        <v>0</v>
      </c>
    </row>
    <row r="31" spans="1:5" ht="12.75">
      <c r="A31" s="12" t="s">
        <v>20</v>
      </c>
      <c r="B31" s="43">
        <v>0</v>
      </c>
      <c r="C31" s="2">
        <v>0</v>
      </c>
      <c r="D31" s="32">
        <f t="shared" si="0"/>
        <v>0</v>
      </c>
      <c r="E31" s="42">
        <v>0</v>
      </c>
    </row>
    <row r="32" spans="1:5" ht="12.75">
      <c r="A32" s="12" t="s">
        <v>21</v>
      </c>
      <c r="B32" s="43">
        <v>177840</v>
      </c>
      <c r="C32" s="2">
        <v>190131</v>
      </c>
      <c r="D32" s="32">
        <f t="shared" si="0"/>
        <v>-12291</v>
      </c>
      <c r="E32" s="42">
        <f t="shared" si="1"/>
        <v>-6.464490272496326</v>
      </c>
    </row>
    <row r="33" spans="1:5" ht="12.75">
      <c r="A33" s="12" t="s">
        <v>22</v>
      </c>
      <c r="B33" s="43">
        <v>0</v>
      </c>
      <c r="C33" s="2">
        <v>0</v>
      </c>
      <c r="D33" s="32">
        <f t="shared" si="0"/>
        <v>0</v>
      </c>
      <c r="E33" s="42">
        <v>0</v>
      </c>
    </row>
    <row r="34" spans="1:5" ht="12.75">
      <c r="A34" s="12" t="s">
        <v>23</v>
      </c>
      <c r="B34" s="43">
        <v>39748</v>
      </c>
      <c r="C34" s="2">
        <v>39847</v>
      </c>
      <c r="D34" s="32">
        <f t="shared" si="0"/>
        <v>-99</v>
      </c>
      <c r="E34" s="42">
        <f t="shared" si="1"/>
        <v>-0.24845032248349552</v>
      </c>
    </row>
    <row r="35" spans="1:5" ht="12.75">
      <c r="A35" s="12" t="s">
        <v>47</v>
      </c>
      <c r="B35" s="43">
        <v>24326</v>
      </c>
      <c r="C35" s="2">
        <v>24345</v>
      </c>
      <c r="D35" s="32">
        <f t="shared" si="0"/>
        <v>-19</v>
      </c>
      <c r="E35" s="42">
        <f t="shared" si="1"/>
        <v>-0.07804477305402013</v>
      </c>
    </row>
    <row r="36" spans="1:5" ht="12.75">
      <c r="A36" s="12" t="s">
        <v>55</v>
      </c>
      <c r="B36" s="43">
        <v>0</v>
      </c>
      <c r="C36" s="2">
        <v>0</v>
      </c>
      <c r="D36" s="32">
        <f t="shared" si="0"/>
        <v>0</v>
      </c>
      <c r="E36" s="42">
        <v>0</v>
      </c>
    </row>
    <row r="37" spans="1:5" ht="12.75">
      <c r="A37" s="12" t="s">
        <v>24</v>
      </c>
      <c r="B37" s="43">
        <v>0</v>
      </c>
      <c r="C37" s="2">
        <v>0</v>
      </c>
      <c r="D37" s="32">
        <f t="shared" si="0"/>
        <v>0</v>
      </c>
      <c r="E37" s="42">
        <v>0</v>
      </c>
    </row>
    <row r="38" spans="1:5" ht="12.75">
      <c r="A38" s="12" t="s">
        <v>54</v>
      </c>
      <c r="B38" s="43">
        <v>0</v>
      </c>
      <c r="C38" s="2">
        <v>0</v>
      </c>
      <c r="D38" s="32">
        <f t="shared" si="0"/>
        <v>0</v>
      </c>
      <c r="E38" s="42">
        <v>0</v>
      </c>
    </row>
    <row r="39" spans="1:5" ht="12.75">
      <c r="A39" s="12" t="s">
        <v>25</v>
      </c>
      <c r="B39" s="43">
        <v>0</v>
      </c>
      <c r="C39" s="2">
        <v>0</v>
      </c>
      <c r="D39" s="32">
        <f t="shared" si="0"/>
        <v>0</v>
      </c>
      <c r="E39" s="42">
        <v>0</v>
      </c>
    </row>
    <row r="40" spans="1:5" ht="12.75">
      <c r="A40" s="12" t="s">
        <v>53</v>
      </c>
      <c r="B40" s="43">
        <v>21404</v>
      </c>
      <c r="C40" s="2">
        <v>4768</v>
      </c>
      <c r="D40" s="32">
        <f t="shared" si="0"/>
        <v>16636</v>
      </c>
      <c r="E40" s="42">
        <f t="shared" si="1"/>
        <v>348.90939597315435</v>
      </c>
    </row>
    <row r="41" spans="1:5" ht="12.75">
      <c r="A41" s="12" t="s">
        <v>26</v>
      </c>
      <c r="B41" s="43">
        <v>524597</v>
      </c>
      <c r="C41" s="2">
        <v>517511</v>
      </c>
      <c r="D41" s="32">
        <f t="shared" si="0"/>
        <v>7086</v>
      </c>
      <c r="E41" s="42">
        <f t="shared" si="1"/>
        <v>1.369246257567469</v>
      </c>
    </row>
    <row r="42" spans="1:5" ht="12.75">
      <c r="A42" s="12" t="s">
        <v>27</v>
      </c>
      <c r="B42" s="43">
        <v>25523</v>
      </c>
      <c r="C42" s="2">
        <v>23168</v>
      </c>
      <c r="D42" s="32">
        <f t="shared" si="0"/>
        <v>2355</v>
      </c>
      <c r="E42" s="42">
        <f t="shared" si="1"/>
        <v>10.164882596685088</v>
      </c>
    </row>
    <row r="43" spans="1:5" ht="12.75">
      <c r="A43" s="12" t="s">
        <v>52</v>
      </c>
      <c r="B43" s="43">
        <v>0</v>
      </c>
      <c r="C43" s="2">
        <v>0</v>
      </c>
      <c r="D43" s="32">
        <f t="shared" si="0"/>
        <v>0</v>
      </c>
      <c r="E43" s="42">
        <v>0</v>
      </c>
    </row>
    <row r="44" spans="1:5" ht="12.75">
      <c r="A44" s="12" t="s">
        <v>28</v>
      </c>
      <c r="B44" s="43">
        <v>0</v>
      </c>
      <c r="C44" s="2">
        <v>95762</v>
      </c>
      <c r="D44" s="32">
        <f t="shared" si="0"/>
        <v>-95762</v>
      </c>
      <c r="E44" s="42">
        <f t="shared" si="1"/>
        <v>-100</v>
      </c>
    </row>
    <row r="45" spans="1:5" ht="12.75">
      <c r="A45" s="12" t="s">
        <v>29</v>
      </c>
      <c r="B45" s="43">
        <v>11368</v>
      </c>
      <c r="C45" s="2">
        <v>134279</v>
      </c>
      <c r="D45" s="32">
        <f t="shared" si="0"/>
        <v>-122911</v>
      </c>
      <c r="E45" s="42">
        <f t="shared" si="1"/>
        <v>-91.53404478734575</v>
      </c>
    </row>
    <row r="46" spans="1:5" ht="12.75">
      <c r="A46" s="12" t="s">
        <v>48</v>
      </c>
      <c r="B46" s="43">
        <v>0</v>
      </c>
      <c r="C46" s="2">
        <v>154468</v>
      </c>
      <c r="D46" s="32">
        <f t="shared" si="0"/>
        <v>-154468</v>
      </c>
      <c r="E46" s="42">
        <f t="shared" si="1"/>
        <v>-100</v>
      </c>
    </row>
    <row r="47" spans="1:5" ht="12.75">
      <c r="A47" s="12" t="s">
        <v>30</v>
      </c>
      <c r="B47" s="43">
        <v>0</v>
      </c>
      <c r="C47" s="2">
        <v>0</v>
      </c>
      <c r="D47" s="32">
        <f t="shared" si="0"/>
        <v>0</v>
      </c>
      <c r="E47" s="42">
        <v>0</v>
      </c>
    </row>
    <row r="48" spans="1:5" ht="12.75">
      <c r="A48" s="12" t="s">
        <v>31</v>
      </c>
      <c r="B48" s="43">
        <v>0</v>
      </c>
      <c r="C48" s="2">
        <v>0</v>
      </c>
      <c r="D48" s="32">
        <f t="shared" si="0"/>
        <v>0</v>
      </c>
      <c r="E48" s="42">
        <v>0</v>
      </c>
    </row>
    <row r="49" spans="1:5" ht="12.75">
      <c r="A49" s="12" t="s">
        <v>32</v>
      </c>
      <c r="B49" s="43">
        <v>49453</v>
      </c>
      <c r="C49" s="2">
        <v>50220</v>
      </c>
      <c r="D49" s="32">
        <f t="shared" si="0"/>
        <v>-767</v>
      </c>
      <c r="E49" s="42">
        <f t="shared" si="1"/>
        <v>-1.5272799681401827</v>
      </c>
    </row>
    <row r="50" spans="1:5" ht="12.75">
      <c r="A50" s="12" t="s">
        <v>33</v>
      </c>
      <c r="B50" s="43">
        <v>0</v>
      </c>
      <c r="C50" s="2">
        <v>0</v>
      </c>
      <c r="D50" s="32">
        <f t="shared" si="0"/>
        <v>0</v>
      </c>
      <c r="E50" s="42">
        <v>0</v>
      </c>
    </row>
    <row r="51" spans="1:5" ht="12.75">
      <c r="A51" s="12" t="s">
        <v>34</v>
      </c>
      <c r="B51" s="43">
        <v>139849</v>
      </c>
      <c r="C51" s="2">
        <v>136201</v>
      </c>
      <c r="D51" s="32">
        <f t="shared" si="0"/>
        <v>3648</v>
      </c>
      <c r="E51" s="42">
        <f t="shared" si="1"/>
        <v>2.678394431758946</v>
      </c>
    </row>
    <row r="52" spans="1:5" ht="12.75">
      <c r="A52" s="12" t="s">
        <v>35</v>
      </c>
      <c r="B52" s="43">
        <v>0</v>
      </c>
      <c r="C52" s="2">
        <v>0</v>
      </c>
      <c r="D52" s="32">
        <f t="shared" si="0"/>
        <v>0</v>
      </c>
      <c r="E52" s="42">
        <v>0</v>
      </c>
    </row>
    <row r="53" spans="1:5" ht="12.75">
      <c r="A53" s="12" t="s">
        <v>46</v>
      </c>
      <c r="B53" s="43">
        <v>0</v>
      </c>
      <c r="C53" s="2">
        <v>0</v>
      </c>
      <c r="D53" s="32">
        <f t="shared" si="0"/>
        <v>0</v>
      </c>
      <c r="E53" s="42">
        <v>0</v>
      </c>
    </row>
    <row r="54" spans="1:5" ht="12.75">
      <c r="A54" s="12" t="s">
        <v>36</v>
      </c>
      <c r="B54" s="43">
        <v>142711</v>
      </c>
      <c r="C54" s="2">
        <v>142147</v>
      </c>
      <c r="D54" s="32">
        <f t="shared" si="0"/>
        <v>564</v>
      </c>
      <c r="E54" s="42">
        <f t="shared" si="1"/>
        <v>0.3967723553785829</v>
      </c>
    </row>
    <row r="55" spans="1:5" ht="12.75">
      <c r="A55" s="12" t="s">
        <v>37</v>
      </c>
      <c r="B55" s="43">
        <v>3702</v>
      </c>
      <c r="C55" s="2">
        <v>3805</v>
      </c>
      <c r="D55" s="32">
        <f t="shared" si="0"/>
        <v>-103</v>
      </c>
      <c r="E55" s="42">
        <f t="shared" si="1"/>
        <v>-2.706964520367938</v>
      </c>
    </row>
    <row r="56" spans="1:5" ht="12.75">
      <c r="A56" s="12" t="s">
        <v>38</v>
      </c>
      <c r="B56" s="43">
        <v>67706</v>
      </c>
      <c r="C56" s="2">
        <v>64654</v>
      </c>
      <c r="D56" s="32">
        <f t="shared" si="0"/>
        <v>3052</v>
      </c>
      <c r="E56" s="42">
        <f t="shared" si="1"/>
        <v>4.720512265289067</v>
      </c>
    </row>
    <row r="57" spans="1:5" ht="14.25">
      <c r="A57" s="12" t="s">
        <v>49</v>
      </c>
      <c r="B57" s="43">
        <v>24</v>
      </c>
      <c r="C57" s="2">
        <v>0</v>
      </c>
      <c r="D57" s="32">
        <f t="shared" si="0"/>
        <v>24</v>
      </c>
      <c r="E57" s="42">
        <v>100</v>
      </c>
    </row>
    <row r="58" spans="1:5" ht="13.5" thickBot="1">
      <c r="A58" s="44" t="s">
        <v>39</v>
      </c>
      <c r="B58" s="46">
        <v>0</v>
      </c>
      <c r="C58" s="3">
        <v>0</v>
      </c>
      <c r="D58" s="33">
        <f>B58-C58</f>
        <v>0</v>
      </c>
      <c r="E58" s="77">
        <v>0</v>
      </c>
    </row>
    <row r="59" spans="1:5" ht="13.5" thickTop="1">
      <c r="A59" s="11"/>
      <c r="B59" s="29"/>
      <c r="C59" s="16"/>
      <c r="D59" s="34"/>
      <c r="E59" s="76"/>
    </row>
    <row r="60" spans="1:5" ht="12.75">
      <c r="A60" s="45" t="s">
        <v>40</v>
      </c>
      <c r="B60" s="30">
        <f>SUM(SUM(B8:B59))</f>
        <v>3555421</v>
      </c>
      <c r="C60" s="18">
        <f>SUM(C8:C58)</f>
        <v>4274456</v>
      </c>
      <c r="D60" s="35">
        <f>B60-C60</f>
        <v>-719035</v>
      </c>
      <c r="E60" s="73">
        <f t="shared" si="1"/>
        <v>-16.82167274619273</v>
      </c>
    </row>
    <row r="61" spans="1:4" ht="12.75">
      <c r="A61" s="24"/>
      <c r="B61" s="19"/>
      <c r="C61" s="19"/>
      <c r="D61" s="17"/>
    </row>
    <row r="62" spans="1:5" ht="12.75">
      <c r="A62" s="5" t="s">
        <v>81</v>
      </c>
      <c r="E62" s="5"/>
    </row>
  </sheetData>
  <mergeCells count="5">
    <mergeCell ref="A1:E1"/>
    <mergeCell ref="B5:C6"/>
    <mergeCell ref="A2:E3"/>
    <mergeCell ref="E5:E7"/>
    <mergeCell ref="D5:D7"/>
  </mergeCells>
  <printOptions horizontalCentered="1" verticalCentered="1"/>
  <pageMargins left="0.75" right="0.75" top="0.5" bottom="0.5" header="0.5" footer="0.5"/>
  <pageSetup horizontalDpi="600" verticalDpi="600" orientation="landscape" scale="58" r:id="rId1"/>
</worksheet>
</file>

<file path=xl/worksheets/sheet3.xml><?xml version="1.0" encoding="utf-8"?>
<worksheet xmlns="http://schemas.openxmlformats.org/spreadsheetml/2006/main" xmlns:r="http://schemas.openxmlformats.org/officeDocument/2006/relationships">
  <sheetPr>
    <pageSetUpPr fitToPage="1"/>
  </sheetPr>
  <dimension ref="A1:H33"/>
  <sheetViews>
    <sheetView tabSelected="1" view="pageBreakPreview" zoomScale="60" zoomScaleNormal="75" workbookViewId="0" topLeftCell="A18">
      <selection activeCell="G25" sqref="G25"/>
    </sheetView>
  </sheetViews>
  <sheetFormatPr defaultColWidth="9.140625" defaultRowHeight="12.75"/>
  <cols>
    <col min="1" max="1" width="16.7109375" style="49" customWidth="1"/>
    <col min="2" max="2" width="9.8515625" style="5" customWidth="1"/>
    <col min="3" max="4" width="12.8515625" style="5" customWidth="1"/>
    <col min="5" max="5" width="15.28125" style="5" customWidth="1"/>
    <col min="6" max="6" width="21.8515625" style="5" customWidth="1"/>
    <col min="7" max="7" width="87.8515625" style="6" customWidth="1"/>
    <col min="8" max="8" width="4.140625" style="5" customWidth="1"/>
  </cols>
  <sheetData>
    <row r="1" spans="1:7" ht="12.75">
      <c r="A1" s="83" t="s">
        <v>43</v>
      </c>
      <c r="B1" s="83"/>
      <c r="C1" s="83"/>
      <c r="D1" s="83"/>
      <c r="E1" s="83"/>
      <c r="F1" s="83"/>
      <c r="G1" s="83"/>
    </row>
    <row r="2" spans="1:7" ht="12.75">
      <c r="A2" s="83" t="s">
        <v>83</v>
      </c>
      <c r="B2" s="83"/>
      <c r="C2" s="83"/>
      <c r="D2" s="83"/>
      <c r="E2" s="83"/>
      <c r="F2" s="83"/>
      <c r="G2" s="83"/>
    </row>
    <row r="3" spans="1:7" ht="12.75">
      <c r="A3" s="83"/>
      <c r="B3" s="83"/>
      <c r="C3" s="83"/>
      <c r="D3" s="83"/>
      <c r="E3" s="83"/>
      <c r="F3" s="83"/>
      <c r="G3" s="83"/>
    </row>
    <row r="4" spans="1:7" ht="12.75">
      <c r="A4" s="83"/>
      <c r="B4" s="83"/>
      <c r="C4" s="83"/>
      <c r="D4" s="83"/>
      <c r="E4" s="83"/>
      <c r="F4" s="83"/>
      <c r="G4" s="83"/>
    </row>
    <row r="5" spans="1:7" ht="25.5" customHeight="1">
      <c r="A5" s="4"/>
      <c r="B5" s="4"/>
      <c r="C5" s="4"/>
      <c r="D5" s="4"/>
      <c r="E5" s="4"/>
      <c r="F5" s="4"/>
      <c r="G5" s="4"/>
    </row>
    <row r="6" spans="1:7" ht="12.75" customHeight="1">
      <c r="A6" s="95" t="s">
        <v>77</v>
      </c>
      <c r="B6" s="89" t="s">
        <v>78</v>
      </c>
      <c r="C6" s="84" t="s">
        <v>45</v>
      </c>
      <c r="D6" s="85"/>
      <c r="E6" s="89" t="s">
        <v>44</v>
      </c>
      <c r="F6" s="89" t="s">
        <v>80</v>
      </c>
      <c r="G6" s="92" t="s">
        <v>76</v>
      </c>
    </row>
    <row r="7" spans="1:7" ht="12.75" customHeight="1">
      <c r="A7" s="96"/>
      <c r="B7" s="90"/>
      <c r="C7" s="86"/>
      <c r="D7" s="87"/>
      <c r="E7" s="90"/>
      <c r="F7" s="90"/>
      <c r="G7" s="93"/>
    </row>
    <row r="8" spans="1:7" ht="16.5" customHeight="1" thickBot="1">
      <c r="A8" s="97"/>
      <c r="B8" s="91"/>
      <c r="C8" s="25" t="s">
        <v>1</v>
      </c>
      <c r="D8" s="23" t="s">
        <v>0</v>
      </c>
      <c r="E8" s="91"/>
      <c r="F8" s="91"/>
      <c r="G8" s="94"/>
    </row>
    <row r="9" spans="1:7" ht="31.5" customHeight="1">
      <c r="A9" s="52" t="s">
        <v>2</v>
      </c>
      <c r="B9" s="53" t="s">
        <v>74</v>
      </c>
      <c r="C9" s="54">
        <v>277464</v>
      </c>
      <c r="D9" s="55">
        <v>310584</v>
      </c>
      <c r="E9" s="56">
        <f aca="true" t="shared" si="0" ref="E9:E30">C9-D9</f>
        <v>-33120</v>
      </c>
      <c r="F9" s="57">
        <f>((C9/D9)-1)*100</f>
        <v>-10.663781778842441</v>
      </c>
      <c r="G9" s="58" t="s">
        <v>61</v>
      </c>
    </row>
    <row r="10" spans="1:7" ht="56.25" customHeight="1">
      <c r="A10" s="59" t="s">
        <v>5</v>
      </c>
      <c r="B10" s="60" t="s">
        <v>74</v>
      </c>
      <c r="C10" s="61">
        <v>46412</v>
      </c>
      <c r="D10" s="62">
        <v>194753</v>
      </c>
      <c r="E10" s="63">
        <f t="shared" si="0"/>
        <v>-148341</v>
      </c>
      <c r="F10" s="64">
        <f aca="true" t="shared" si="1" ref="F10:F29">((C10/D10)-1)*100</f>
        <v>-76.16878815730695</v>
      </c>
      <c r="G10" s="65" t="s">
        <v>62</v>
      </c>
    </row>
    <row r="11" spans="1:7" ht="96.75" customHeight="1">
      <c r="A11" s="59" t="s">
        <v>6</v>
      </c>
      <c r="B11" s="60" t="s">
        <v>74</v>
      </c>
      <c r="C11" s="61">
        <v>2188</v>
      </c>
      <c r="D11" s="62">
        <v>26617</v>
      </c>
      <c r="E11" s="63">
        <f t="shared" si="0"/>
        <v>-24429</v>
      </c>
      <c r="F11" s="64">
        <f t="shared" si="1"/>
        <v>-91.77968967201413</v>
      </c>
      <c r="G11" s="65" t="s">
        <v>82</v>
      </c>
    </row>
    <row r="12" spans="1:7" ht="51" customHeight="1">
      <c r="A12" s="100" t="s">
        <v>60</v>
      </c>
      <c r="B12" s="66" t="s">
        <v>75</v>
      </c>
      <c r="C12" s="67">
        <v>19725</v>
      </c>
      <c r="D12" s="68">
        <v>0</v>
      </c>
      <c r="E12" s="69">
        <f t="shared" si="0"/>
        <v>19725</v>
      </c>
      <c r="F12" s="78">
        <v>100</v>
      </c>
      <c r="G12" s="98" t="s">
        <v>63</v>
      </c>
    </row>
    <row r="13" spans="1:7" ht="12.75">
      <c r="A13" s="101"/>
      <c r="B13" s="20" t="s">
        <v>74</v>
      </c>
      <c r="C13" s="50">
        <v>543799</v>
      </c>
      <c r="D13" s="51">
        <v>613560</v>
      </c>
      <c r="E13" s="47">
        <f t="shared" si="0"/>
        <v>-69761</v>
      </c>
      <c r="F13" s="73">
        <f t="shared" si="1"/>
        <v>-11.369874176934614</v>
      </c>
      <c r="G13" s="99"/>
    </row>
    <row r="14" spans="1:7" ht="25.5">
      <c r="A14" s="59" t="s">
        <v>59</v>
      </c>
      <c r="B14" s="60" t="s">
        <v>75</v>
      </c>
      <c r="C14" s="61">
        <v>123117</v>
      </c>
      <c r="D14" s="62">
        <f>191086+52356</f>
        <v>243442</v>
      </c>
      <c r="E14" s="71">
        <f t="shared" si="0"/>
        <v>-120325</v>
      </c>
      <c r="F14" s="64">
        <f t="shared" si="1"/>
        <v>-49.42655745516385</v>
      </c>
      <c r="G14" s="65" t="s">
        <v>64</v>
      </c>
    </row>
    <row r="15" spans="1:7" ht="38.25" customHeight="1">
      <c r="A15" s="100" t="s">
        <v>15</v>
      </c>
      <c r="B15" s="66" t="s">
        <v>75</v>
      </c>
      <c r="C15" s="67">
        <v>28269</v>
      </c>
      <c r="D15" s="68">
        <v>22402</v>
      </c>
      <c r="E15" s="69">
        <f t="shared" si="0"/>
        <v>5867</v>
      </c>
      <c r="F15" s="78">
        <f t="shared" si="1"/>
        <v>26.189625926256575</v>
      </c>
      <c r="G15" s="98" t="s">
        <v>84</v>
      </c>
    </row>
    <row r="16" spans="1:7" ht="12.75">
      <c r="A16" s="101"/>
      <c r="B16" s="20" t="s">
        <v>74</v>
      </c>
      <c r="C16" s="50">
        <v>92709</v>
      </c>
      <c r="D16" s="51">
        <v>73466</v>
      </c>
      <c r="E16" s="47">
        <f t="shared" si="0"/>
        <v>19243</v>
      </c>
      <c r="F16" s="73">
        <f t="shared" si="1"/>
        <v>26.19306890262163</v>
      </c>
      <c r="G16" s="99"/>
    </row>
    <row r="17" spans="1:8" s="80" customFormat="1" ht="38.25" customHeight="1">
      <c r="A17" s="48" t="s">
        <v>16</v>
      </c>
      <c r="B17" s="81" t="s">
        <v>74</v>
      </c>
      <c r="C17" s="82">
        <v>141009</v>
      </c>
      <c r="D17" s="51">
        <v>165819</v>
      </c>
      <c r="E17" s="47">
        <f t="shared" si="0"/>
        <v>-24810</v>
      </c>
      <c r="F17" s="73">
        <f>((C17/D17)-1)*100</f>
        <v>-14.962097226493952</v>
      </c>
      <c r="G17" s="70" t="s">
        <v>65</v>
      </c>
      <c r="H17" s="79"/>
    </row>
    <row r="18" spans="1:7" ht="38.25">
      <c r="A18" s="59" t="s">
        <v>57</v>
      </c>
      <c r="B18" s="60" t="s">
        <v>74</v>
      </c>
      <c r="C18" s="72">
        <v>0</v>
      </c>
      <c r="D18" s="62">
        <v>44741</v>
      </c>
      <c r="E18" s="63">
        <f t="shared" si="0"/>
        <v>-44741</v>
      </c>
      <c r="F18" s="64">
        <f t="shared" si="1"/>
        <v>-100</v>
      </c>
      <c r="G18" s="65" t="s">
        <v>66</v>
      </c>
    </row>
    <row r="19" spans="1:7" ht="18.75" customHeight="1">
      <c r="A19" s="100" t="s">
        <v>56</v>
      </c>
      <c r="B19" s="66" t="s">
        <v>75</v>
      </c>
      <c r="C19" s="67">
        <v>6338</v>
      </c>
      <c r="D19" s="68">
        <v>5569</v>
      </c>
      <c r="E19" s="69">
        <f t="shared" si="0"/>
        <v>769</v>
      </c>
      <c r="F19" s="78">
        <f t="shared" si="1"/>
        <v>13.808583228586823</v>
      </c>
      <c r="G19" s="98" t="s">
        <v>67</v>
      </c>
    </row>
    <row r="20" spans="1:7" ht="18.75" customHeight="1">
      <c r="A20" s="101"/>
      <c r="B20" s="20" t="s">
        <v>74</v>
      </c>
      <c r="C20" s="50">
        <v>14541</v>
      </c>
      <c r="D20" s="51">
        <v>18151</v>
      </c>
      <c r="E20" s="47">
        <f t="shared" si="0"/>
        <v>-3610</v>
      </c>
      <c r="F20" s="73">
        <f t="shared" si="1"/>
        <v>-19.888711365764966</v>
      </c>
      <c r="G20" s="99"/>
    </row>
    <row r="21" spans="1:7" ht="38.25" customHeight="1">
      <c r="A21" s="59" t="s">
        <v>22</v>
      </c>
      <c r="B21" s="60" t="s">
        <v>75</v>
      </c>
      <c r="C21" s="61">
        <v>153512</v>
      </c>
      <c r="D21" s="62">
        <f>186109+90519</f>
        <v>276628</v>
      </c>
      <c r="E21" s="71">
        <f t="shared" si="0"/>
        <v>-123116</v>
      </c>
      <c r="F21" s="64">
        <f t="shared" si="1"/>
        <v>-44.50597914889309</v>
      </c>
      <c r="G21" s="65" t="s">
        <v>79</v>
      </c>
    </row>
    <row r="22" spans="1:7" ht="38.25" customHeight="1">
      <c r="A22" s="59" t="s">
        <v>24</v>
      </c>
      <c r="B22" s="60" t="s">
        <v>75</v>
      </c>
      <c r="C22" s="61">
        <v>2172</v>
      </c>
      <c r="D22" s="62">
        <v>5812</v>
      </c>
      <c r="E22" s="71">
        <f t="shared" si="0"/>
        <v>-3640</v>
      </c>
      <c r="F22" s="64">
        <f t="shared" si="1"/>
        <v>-62.62904335856848</v>
      </c>
      <c r="G22" s="65" t="s">
        <v>85</v>
      </c>
    </row>
    <row r="23" spans="1:7" ht="38.25" customHeight="1">
      <c r="A23" s="59" t="s">
        <v>53</v>
      </c>
      <c r="B23" s="60" t="s">
        <v>74</v>
      </c>
      <c r="C23" s="72">
        <v>21404</v>
      </c>
      <c r="D23" s="62">
        <v>4768</v>
      </c>
      <c r="E23" s="63">
        <f t="shared" si="0"/>
        <v>16636</v>
      </c>
      <c r="F23" s="64">
        <f t="shared" si="1"/>
        <v>348.90939597315435</v>
      </c>
      <c r="G23" s="65" t="s">
        <v>68</v>
      </c>
    </row>
    <row r="24" spans="1:7" ht="38.25" customHeight="1">
      <c r="A24" s="59" t="s">
        <v>26</v>
      </c>
      <c r="B24" s="60" t="s">
        <v>75</v>
      </c>
      <c r="C24" s="61">
        <v>165921</v>
      </c>
      <c r="D24" s="62">
        <v>38881</v>
      </c>
      <c r="E24" s="71">
        <f t="shared" si="0"/>
        <v>127040</v>
      </c>
      <c r="F24" s="64">
        <f t="shared" si="1"/>
        <v>326.7405673722384</v>
      </c>
      <c r="G24" s="65" t="s">
        <v>87</v>
      </c>
    </row>
    <row r="25" spans="1:7" ht="38.25" customHeight="1">
      <c r="A25" s="59" t="s">
        <v>28</v>
      </c>
      <c r="B25" s="60" t="s">
        <v>74</v>
      </c>
      <c r="C25" s="72">
        <v>0</v>
      </c>
      <c r="D25" s="62">
        <v>95762</v>
      </c>
      <c r="E25" s="63">
        <f t="shared" si="0"/>
        <v>-95762</v>
      </c>
      <c r="F25" s="64">
        <f t="shared" si="1"/>
        <v>-100</v>
      </c>
      <c r="G25" s="65" t="s">
        <v>69</v>
      </c>
    </row>
    <row r="26" spans="1:7" ht="38.25" customHeight="1">
      <c r="A26" s="59" t="s">
        <v>29</v>
      </c>
      <c r="B26" s="60" t="s">
        <v>75</v>
      </c>
      <c r="C26" s="61">
        <v>293260</v>
      </c>
      <c r="D26" s="62">
        <f>206651+23940</f>
        <v>230591</v>
      </c>
      <c r="E26" s="71">
        <f t="shared" si="0"/>
        <v>62669</v>
      </c>
      <c r="F26" s="64">
        <f t="shared" si="1"/>
        <v>27.17755679970164</v>
      </c>
      <c r="G26" s="65" t="s">
        <v>70</v>
      </c>
    </row>
    <row r="27" spans="1:7" ht="38.25" customHeight="1">
      <c r="A27" s="59" t="s">
        <v>48</v>
      </c>
      <c r="B27" s="60" t="s">
        <v>74</v>
      </c>
      <c r="C27" s="72">
        <v>0</v>
      </c>
      <c r="D27" s="62">
        <v>154468</v>
      </c>
      <c r="E27" s="63">
        <f t="shared" si="0"/>
        <v>-154468</v>
      </c>
      <c r="F27" s="64">
        <f t="shared" si="1"/>
        <v>-100</v>
      </c>
      <c r="G27" s="65" t="s">
        <v>71</v>
      </c>
    </row>
    <row r="28" spans="1:7" ht="38.25" customHeight="1">
      <c r="A28" s="59" t="s">
        <v>34</v>
      </c>
      <c r="B28" s="60" t="s">
        <v>75</v>
      </c>
      <c r="C28" s="61">
        <v>272528</v>
      </c>
      <c r="D28" s="62">
        <f>107932+107929</f>
        <v>215861</v>
      </c>
      <c r="E28" s="71">
        <f t="shared" si="0"/>
        <v>56667</v>
      </c>
      <c r="F28" s="64">
        <f t="shared" si="1"/>
        <v>26.251615623016654</v>
      </c>
      <c r="G28" s="65" t="s">
        <v>72</v>
      </c>
    </row>
    <row r="29" spans="1:7" ht="38.25" customHeight="1">
      <c r="A29" s="59" t="s">
        <v>35</v>
      </c>
      <c r="B29" s="60" t="s">
        <v>75</v>
      </c>
      <c r="C29" s="61">
        <v>62501</v>
      </c>
      <c r="D29" s="62">
        <v>73921</v>
      </c>
      <c r="E29" s="71">
        <f t="shared" si="0"/>
        <v>-11420</v>
      </c>
      <c r="F29" s="64">
        <f t="shared" si="1"/>
        <v>-15.448925203933928</v>
      </c>
      <c r="G29" s="65" t="s">
        <v>73</v>
      </c>
    </row>
    <row r="30" spans="1:7" ht="38.25" customHeight="1">
      <c r="A30" s="59" t="s">
        <v>49</v>
      </c>
      <c r="B30" s="60" t="s">
        <v>74</v>
      </c>
      <c r="C30" s="72">
        <v>24</v>
      </c>
      <c r="D30" s="62">
        <v>0</v>
      </c>
      <c r="E30" s="63">
        <f t="shared" si="0"/>
        <v>24</v>
      </c>
      <c r="F30" s="64">
        <v>100</v>
      </c>
      <c r="G30" s="65" t="s">
        <v>86</v>
      </c>
    </row>
    <row r="33" spans="1:8" ht="12.75">
      <c r="A33" s="5" t="s">
        <v>81</v>
      </c>
      <c r="G33"/>
      <c r="H33"/>
    </row>
  </sheetData>
  <mergeCells count="14">
    <mergeCell ref="G12:G13"/>
    <mergeCell ref="G15:G16"/>
    <mergeCell ref="G19:G20"/>
    <mergeCell ref="A12:A13"/>
    <mergeCell ref="A15:A16"/>
    <mergeCell ref="A19:A20"/>
    <mergeCell ref="A1:G1"/>
    <mergeCell ref="A2:G4"/>
    <mergeCell ref="C6:D7"/>
    <mergeCell ref="G6:G8"/>
    <mergeCell ref="A6:A8"/>
    <mergeCell ref="B6:B8"/>
    <mergeCell ref="F6:F8"/>
    <mergeCell ref="E6:E8"/>
  </mergeCells>
  <printOptions/>
  <pageMargins left="0.75" right="0.75" top="1" bottom="1" header="0.5" footer="0.5"/>
  <pageSetup fitToHeight="0" fitToWidth="1" horizontalDpi="600" verticalDpi="600" orientation="landscape" scale="69" r:id="rId1"/>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Kell</dc:creator>
  <cp:keywords/>
  <dc:description/>
  <cp:lastModifiedBy>Brenda.Veazey</cp:lastModifiedBy>
  <cp:lastPrinted>2003-08-14T15:36:19Z</cp:lastPrinted>
  <dcterms:created xsi:type="dcterms:W3CDTF">2001-11-12T20:24:26Z</dcterms:created>
  <dcterms:modified xsi:type="dcterms:W3CDTF">2003-08-14T15:36:36Z</dcterms:modified>
  <cp:category/>
  <cp:version/>
  <cp:contentType/>
  <cp:contentStatus/>
</cp:coreProperties>
</file>